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E:\1. NGÂN SÁCH\6. Báo cáo thu chi NS\Báo cáo tháng\1. Báo cáo tháng 7\"/>
    </mc:Choice>
  </mc:AlternateContent>
  <xr:revisionPtr revIDLastSave="0" documentId="13_ncr:1_{E07D125C-1B9C-4A6F-908E-A8F3D52A58F1}" xr6:coauthVersionLast="36" xr6:coauthVersionMax="47" xr10:uidLastSave="{00000000-0000-0000-0000-000000000000}"/>
  <bookViews>
    <workbookView xWindow="-105" yWindow="-105" windowWidth="23250" windowHeight="12450" activeTab="1" xr2:uid="{00000000-000D-0000-FFFF-FFFF00000000}"/>
  </bookViews>
  <sheets>
    <sheet name="Biểu số 01" sheetId="4" r:id="rId1"/>
    <sheet name="Biểu số 02" sheetId="5" r:id="rId2"/>
    <sheet name="Sheet3" sheetId="3" state="hidden" r:id="rId3"/>
  </sheets>
  <definedNames>
    <definedName name="_xlnm.Print_Area" localSheetId="0">'Biểu số 01'!$A$1:$I$33</definedName>
    <definedName name="_xlnm.Print_Area" localSheetId="1">'Biểu số 02'!$A$1:$I$33</definedName>
    <definedName name="_xlnm.Print_Titles" localSheetId="0">'Biểu số 01'!$5:$6</definedName>
    <definedName name="_xlnm.Print_Titles" localSheetId="1">'Biểu số 02'!$5:$6</definedName>
  </definedNames>
  <calcPr calcId="191029"/>
</workbook>
</file>

<file path=xl/calcChain.xml><?xml version="1.0" encoding="utf-8"?>
<calcChain xmlns="http://schemas.openxmlformats.org/spreadsheetml/2006/main">
  <c r="F11" i="5" l="1"/>
  <c r="I12" i="5"/>
  <c r="H12" i="5"/>
  <c r="G24" i="4"/>
  <c r="F7" i="4"/>
  <c r="C7" i="4"/>
  <c r="E7" i="4"/>
  <c r="G18" i="5"/>
  <c r="G11" i="5"/>
  <c r="K26" i="4"/>
  <c r="L7" i="5"/>
  <c r="D18" i="5"/>
  <c r="E18" i="5" s="1"/>
  <c r="A3" i="5" l="1"/>
  <c r="F32" i="5"/>
  <c r="F30" i="5"/>
  <c r="F24" i="5"/>
  <c r="F8" i="5"/>
  <c r="F7" i="5" s="1"/>
  <c r="H11" i="4"/>
  <c r="F27" i="4"/>
  <c r="F24" i="4" s="1"/>
  <c r="F21" i="4"/>
  <c r="F17" i="4"/>
  <c r="F10" i="4" s="1"/>
  <c r="F8" i="4" s="1"/>
  <c r="F14" i="4"/>
  <c r="F9" i="4" l="1"/>
  <c r="I31" i="5"/>
  <c r="I20" i="5"/>
  <c r="I18" i="5"/>
  <c r="I17" i="5"/>
  <c r="I16" i="5"/>
  <c r="I15" i="5"/>
  <c r="I14" i="5"/>
  <c r="I13" i="5"/>
  <c r="H18" i="5"/>
  <c r="C11" i="5"/>
  <c r="D26" i="4"/>
  <c r="H25" i="4"/>
  <c r="I25" i="4"/>
  <c r="I26" i="4"/>
  <c r="I13" i="4"/>
  <c r="I12" i="4"/>
  <c r="I11" i="4"/>
  <c r="K30" i="4"/>
  <c r="D24" i="4"/>
  <c r="D31" i="5" l="1"/>
  <c r="D30" i="5" s="1"/>
  <c r="D23" i="5"/>
  <c r="E23" i="5" s="1"/>
  <c r="M17" i="5"/>
  <c r="M7" i="5" s="1"/>
  <c r="O7" i="5"/>
  <c r="N7" i="5"/>
  <c r="D21" i="5"/>
  <c r="E21" i="5" s="1"/>
  <c r="K17" i="5"/>
  <c r="D17" i="5" s="1"/>
  <c r="K20" i="5"/>
  <c r="D29" i="5"/>
  <c r="E29" i="5" s="1"/>
  <c r="D28" i="5"/>
  <c r="E28" i="5" s="1"/>
  <c r="D27" i="5"/>
  <c r="E27" i="5" s="1"/>
  <c r="D26" i="5"/>
  <c r="E26" i="5" s="1"/>
  <c r="D13" i="5"/>
  <c r="E13" i="5" s="1"/>
  <c r="H13" i="5" s="1"/>
  <c r="D14" i="5"/>
  <c r="E14" i="5" s="1"/>
  <c r="H14" i="5" s="1"/>
  <c r="D15" i="5"/>
  <c r="E15" i="5" s="1"/>
  <c r="H15" i="5" s="1"/>
  <c r="D16" i="5"/>
  <c r="E16" i="5" s="1"/>
  <c r="H16" i="5" s="1"/>
  <c r="D12" i="5"/>
  <c r="E12" i="5" s="1"/>
  <c r="J25" i="5"/>
  <c r="J19" i="5"/>
  <c r="D19" i="5" s="1"/>
  <c r="E19" i="5" s="1"/>
  <c r="H19" i="5" s="1"/>
  <c r="A19" i="5"/>
  <c r="A18" i="5"/>
  <c r="E22" i="5"/>
  <c r="E10" i="5"/>
  <c r="E9" i="5" s="1"/>
  <c r="H9" i="5" s="1"/>
  <c r="D9" i="5"/>
  <c r="C24" i="5"/>
  <c r="D28" i="4"/>
  <c r="C30" i="5"/>
  <c r="A13" i="5"/>
  <c r="A14" i="5"/>
  <c r="A15" i="5"/>
  <c r="A16" i="5"/>
  <c r="A17" i="5"/>
  <c r="A20" i="5"/>
  <c r="A21" i="5"/>
  <c r="A12" i="5"/>
  <c r="C9" i="5"/>
  <c r="I9" i="5" s="1"/>
  <c r="D25" i="5" l="1"/>
  <c r="E25" i="5" s="1"/>
  <c r="E24" i="5" s="1"/>
  <c r="E31" i="5"/>
  <c r="H31" i="5" s="1"/>
  <c r="D20" i="5"/>
  <c r="E20" i="5" s="1"/>
  <c r="H20" i="5" s="1"/>
  <c r="C8" i="5"/>
  <c r="J7" i="5"/>
  <c r="K7" i="5"/>
  <c r="E17" i="5"/>
  <c r="H17" i="5" s="1"/>
  <c r="D24" i="5"/>
  <c r="E11" i="5" l="1"/>
  <c r="C7" i="5"/>
  <c r="D11" i="5"/>
  <c r="D8" i="5" s="1"/>
  <c r="D7" i="5" s="1"/>
  <c r="H13" i="4" l="1"/>
  <c r="H12" i="4"/>
  <c r="E9" i="4"/>
  <c r="C9" i="4"/>
  <c r="E16" i="4"/>
  <c r="G21" i="4" l="1"/>
  <c r="G14" i="4"/>
  <c r="G17" i="4"/>
  <c r="I21" i="4" l="1"/>
  <c r="H21" i="4"/>
  <c r="I17" i="4"/>
  <c r="H17" i="4"/>
  <c r="I14" i="4"/>
  <c r="H14" i="4"/>
  <c r="G10" i="4"/>
  <c r="C27" i="4"/>
  <c r="C24" i="4" s="1"/>
  <c r="E28" i="4"/>
  <c r="E26" i="4"/>
  <c r="H26" i="4" s="1"/>
  <c r="D10" i="4"/>
  <c r="D9" i="4" s="1"/>
  <c r="E29" i="4"/>
  <c r="E30" i="4"/>
  <c r="E31" i="4"/>
  <c r="E32" i="4"/>
  <c r="E33" i="4"/>
  <c r="E25" i="4"/>
  <c r="I10" i="4" l="1"/>
  <c r="H10" i="4"/>
  <c r="G9" i="4"/>
  <c r="G8" i="4"/>
  <c r="H8" i="4" s="1"/>
  <c r="D27" i="4"/>
  <c r="E27" i="4" s="1"/>
  <c r="D8" i="4"/>
  <c r="E23" i="4"/>
  <c r="E22" i="4"/>
  <c r="E20" i="4"/>
  <c r="E19" i="4"/>
  <c r="E18" i="4"/>
  <c r="E15" i="4"/>
  <c r="E13" i="4"/>
  <c r="E12" i="4"/>
  <c r="E11" i="4"/>
  <c r="C21" i="4"/>
  <c r="C17" i="4"/>
  <c r="C14" i="4"/>
  <c r="E14" i="4" s="1"/>
  <c r="I9" i="4" l="1"/>
  <c r="H9" i="4"/>
  <c r="D7" i="4"/>
  <c r="E17" i="4"/>
  <c r="C10" i="4"/>
  <c r="E21" i="4"/>
  <c r="E10" i="4" l="1"/>
  <c r="I11" i="5" l="1"/>
  <c r="H11" i="5"/>
  <c r="E8" i="4"/>
  <c r="G27" i="4" l="1"/>
  <c r="I27" i="4" l="1"/>
  <c r="H27" i="4"/>
  <c r="I24" i="4" l="1"/>
  <c r="H24" i="4"/>
  <c r="G7" i="4"/>
  <c r="G30" i="5"/>
  <c r="G32" i="5"/>
  <c r="I7" i="4" l="1"/>
  <c r="H7" i="4"/>
  <c r="I30" i="5"/>
  <c r="G24" i="5"/>
  <c r="E30" i="5"/>
  <c r="E8" i="5" s="1"/>
  <c r="E7" i="5" s="1"/>
  <c r="G8" i="5" l="1"/>
  <c r="I24" i="5"/>
  <c r="H24" i="5"/>
  <c r="H30" i="5"/>
  <c r="E24" i="4"/>
  <c r="I8" i="5" l="1"/>
  <c r="G7" i="5"/>
  <c r="H8" i="5"/>
  <c r="K27" i="4"/>
  <c r="C8" i="4"/>
  <c r="I8" i="4" s="1"/>
  <c r="I7" i="5" l="1"/>
  <c r="H7" i="5"/>
  <c r="D32" i="3"/>
  <c r="D36" i="3" l="1"/>
  <c r="I34" i="3" s="1"/>
  <c r="I35" i="3" s="1"/>
  <c r="D31" i="3" l="1"/>
  <c r="D15" i="3" l="1"/>
  <c r="C11" i="3"/>
  <c r="C15" i="3"/>
  <c r="D10" i="3"/>
  <c r="I17" i="3"/>
  <c r="D14" i="3"/>
  <c r="I14" i="3" s="1"/>
  <c r="C21" i="3"/>
  <c r="D11" i="3" l="1"/>
  <c r="C9" i="3"/>
  <c r="C7" i="3" s="1"/>
  <c r="D9" i="3"/>
  <c r="F24" i="3"/>
  <c r="D23" i="3"/>
  <c r="D21" i="3" s="1"/>
  <c r="I9" i="3" l="1"/>
  <c r="I13" i="3" s="1"/>
  <c r="F28" i="3"/>
  <c r="F31" i="3"/>
  <c r="I8" i="3"/>
  <c r="D18" i="3"/>
  <c r="D7" i="3" s="1"/>
  <c r="D19" i="3"/>
  <c r="D41" i="3"/>
  <c r="D30" i="3" s="1"/>
  <c r="I7" i="3" l="1"/>
  <c r="F7" i="3"/>
  <c r="I27" i="3"/>
  <c r="I22" i="3"/>
  <c r="F23" i="3"/>
  <c r="F22" i="3"/>
  <c r="F15" i="3"/>
  <c r="F11" i="3"/>
  <c r="F10" i="3"/>
  <c r="F8" i="3"/>
  <c r="F9" i="3" l="1"/>
  <c r="C19" i="3"/>
  <c r="I19" i="3" s="1"/>
  <c r="F21" i="3"/>
  <c r="F1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CUONG</author>
  </authors>
  <commentList>
    <comment ref="D10" authorId="0" shapeId="0" xr:uid="{00000000-0006-0000-0500-000001000000}">
      <text>
        <r>
          <rPr>
            <b/>
            <sz val="9"/>
            <color indexed="81"/>
            <rFont val="Tahoma"/>
            <family val="2"/>
          </rPr>
          <t>CUONG:</t>
        </r>
        <r>
          <rPr>
            <sz val="9"/>
            <color indexed="81"/>
            <rFont val="Tahoma"/>
            <family val="2"/>
          </rPr>
          <t xml:space="preserve">
Không rút cấp trên cấp dưới: dự phòng ngân sách; KP chưa phân bổ chi tiết, thu địa bàn đầu năm
</t>
        </r>
      </text>
    </comment>
    <comment ref="D17" authorId="0" shapeId="0" xr:uid="{00000000-0006-0000-0500-000002000000}">
      <text>
        <r>
          <rPr>
            <b/>
            <sz val="9"/>
            <color indexed="81"/>
            <rFont val="Tahoma"/>
            <family val="2"/>
          </rPr>
          <t>CUONG:</t>
        </r>
        <r>
          <rPr>
            <sz val="9"/>
            <color indexed="81"/>
            <rFont val="Tahoma"/>
            <family val="2"/>
          </rPr>
          <t xml:space="preserve">
trừ 857 triệu ko thực hiện được vùng dược liệu quý
</t>
        </r>
      </text>
    </comment>
  </commentList>
</comments>
</file>

<file path=xl/sharedStrings.xml><?xml version="1.0" encoding="utf-8"?>
<sst xmlns="http://schemas.openxmlformats.org/spreadsheetml/2006/main" count="153" uniqueCount="121">
  <si>
    <t>STT</t>
  </si>
  <si>
    <t>A</t>
  </si>
  <si>
    <t>I</t>
  </si>
  <si>
    <t>II</t>
  </si>
  <si>
    <t>Chi thường xuyên</t>
  </si>
  <si>
    <t>Nội dung thu</t>
  </si>
  <si>
    <t>Thu địa bản</t>
  </si>
  <si>
    <t>Dự toán</t>
  </si>
  <si>
    <t>Thực hiện</t>
  </si>
  <si>
    <t xml:space="preserve">Thu bổ sung cân đối </t>
  </si>
  <si>
    <t>Thu bổ sung mục tiêu</t>
  </si>
  <si>
    <t>Thu bổ sung mục tiêu Quốc gia</t>
  </si>
  <si>
    <t>Thu chuyển nguồn ngân sách</t>
  </si>
  <si>
    <t>Thu bổ sung từ ngân sách cấp trên</t>
  </si>
  <si>
    <t>So sánh</t>
  </si>
  <si>
    <t>So với cùng kỳ năm trước</t>
  </si>
  <si>
    <t>Thực hiện năm nay</t>
  </si>
  <si>
    <t>Tổng dự toán thu</t>
  </si>
  <si>
    <t>Tổng dự toán chi</t>
  </si>
  <si>
    <t>Thu địa bàn</t>
  </si>
  <si>
    <t>Chi cân đối ngân sách</t>
  </si>
  <si>
    <t>Chi dự phòng ngân sách</t>
  </si>
  <si>
    <t>Chi lương UBND xã</t>
  </si>
  <si>
    <t>Chi phụ cấp thôn bản</t>
  </si>
  <si>
    <t>Chi các đơn vị trường</t>
  </si>
  <si>
    <t>Chi 6 tháng đầu năm</t>
  </si>
  <si>
    <t>Chi chế độ 178</t>
  </si>
  <si>
    <t>Tổng</t>
  </si>
  <si>
    <t>Chi mục tiêu</t>
  </si>
  <si>
    <t>Chi bổ sung mục tiêu</t>
  </si>
  <si>
    <t>chi bổ sung mục tiêu Quốc gia</t>
  </si>
  <si>
    <t>Chi chuyển nguồn</t>
  </si>
  <si>
    <t>Chi bảo đảm xã hội</t>
  </si>
  <si>
    <t>Phát sinh đất trồng lúa</t>
  </si>
  <si>
    <t>Phát sinh kinh phí chi trả chế độ 178 lần 1</t>
  </si>
  <si>
    <t>Giao đầu năm kinh phí sửa chữa</t>
  </si>
  <si>
    <t>Giao đầu năm kinh phí quy hoạch xã pa khóa</t>
  </si>
  <si>
    <t>Kinh phí thực hiện CTMTQG phát triển KTXH vùng đồng DTTS MN giai đoạn 2021 - 2025</t>
  </si>
  <si>
    <t>Biểu số 01</t>
  </si>
  <si>
    <t>Đơn vị tính: triệu đồng./.</t>
  </si>
  <si>
    <t>B</t>
  </si>
  <si>
    <t>C</t>
  </si>
  <si>
    <t>Chi thể thao</t>
  </si>
  <si>
    <t>Biểu số 02</t>
  </si>
  <si>
    <t xml:space="preserve">Chi lương Đảng ủy </t>
  </si>
  <si>
    <t>Đoàn thể</t>
  </si>
  <si>
    <t>Quốc phòng an ninh</t>
  </si>
  <si>
    <t>Nội dung</t>
  </si>
  <si>
    <t>So sánh (%)</t>
  </si>
  <si>
    <t>TỔNG THU NSĐP</t>
  </si>
  <si>
    <t>TỔNG CHI NSĐP</t>
  </si>
  <si>
    <t>CHI CÂN ĐỐI NSĐP</t>
  </si>
  <si>
    <t>Chi sự nghiệp môi trường</t>
  </si>
  <si>
    <t>Kinh phí chưa phân bổ chi tiết</t>
  </si>
  <si>
    <t>Dự phòng ngân sách</t>
  </si>
  <si>
    <t>CHI HOÀN TRẢ NGÂN SÁCH</t>
  </si>
  <si>
    <t>HĐND xã giao đầu năm</t>
  </si>
  <si>
    <t>Dự toán HĐND xã giao đầu năm</t>
  </si>
  <si>
    <t>Dự toán HĐND xã giao đến thời điểm báo cáo</t>
  </si>
  <si>
    <t>Thực hiện đến thời điểm báo cáo</t>
  </si>
  <si>
    <t>TỔNG THU NSNN TRÊN ĐỊA BÀN</t>
  </si>
  <si>
    <t>Thu nội địa</t>
  </si>
  <si>
    <t>THU TRỢ CẤP</t>
  </si>
  <si>
    <t>THU CHUYỂN NGUỒN</t>
  </si>
  <si>
    <t>Trong đó Ngân sách địa phương hưởng</t>
  </si>
  <si>
    <t>Lệ phí trước bạ</t>
  </si>
  <si>
    <t>Thuế thu nhập cá nhân</t>
  </si>
  <si>
    <t>Thu phí, lệ phí</t>
  </si>
  <si>
    <t>Ngân sách xã hưởng</t>
  </si>
  <si>
    <t>Thu tiền sử dụng đất</t>
  </si>
  <si>
    <t>-</t>
  </si>
  <si>
    <t>Ngân sách Trung ương hưởng</t>
  </si>
  <si>
    <t>Ngân sách tỉnh hưởng</t>
  </si>
  <si>
    <t>Thu khác ngân sách</t>
  </si>
  <si>
    <t>Bổ sung cân đối</t>
  </si>
  <si>
    <t>Bổ sung có mục tiêu</t>
  </si>
  <si>
    <t>Bổ sung các chương trình mục tiêu quốc gia</t>
  </si>
  <si>
    <t>Dự toán HĐND xã giao bổ sung trong năm</t>
  </si>
  <si>
    <t>Chương trình mục tiêu quốc gia xây dựng nông thôn mới, giảm nghèo bền vững và phát triển kinh tế xã hội vùng đồng bào dân tộc thiểu số và miền núi</t>
  </si>
  <si>
    <t>Chương trình mục tiêu quốc gia hiện đại hóa, nâng cao chất lượng giáo dục và đào tạo</t>
  </si>
  <si>
    <t>Chương trình mục tiêu quốc gia về phát triển văn hóa</t>
  </si>
  <si>
    <t>Chương trình mục tiêu quốc gia về chăm sóc sức khỏe, dân số và phát triển</t>
  </si>
  <si>
    <t>Chương trình mục tiêu quốc gia phòng, chống ma túy</t>
  </si>
  <si>
    <t>Thu từ khu vực ngoài quốc doanh</t>
  </si>
  <si>
    <t>Tổng dự toán HĐND xã giao đến thời điểm báo cáo</t>
  </si>
  <si>
    <t>Thực hiện đến thời điểm báo cáo/Tổng dự toán HĐND xã giao</t>
  </si>
  <si>
    <t>Thực hiện/dự toán giao đến thời điểm báo cáo</t>
  </si>
  <si>
    <t>TÌNH HÌNH THỰC HIỆN THU NGÂN SÁCH ĐỊA PHƯƠNG 06 THÁNG ĐẦU NĂM NĂM 2025</t>
  </si>
  <si>
    <t>Chi đầu tư phát triển</t>
  </si>
  <si>
    <t>Chi đầu tư từ nguồn sử dụng đất</t>
  </si>
  <si>
    <t>Chi y tế, dân số và gia đình</t>
  </si>
  <si>
    <t>Chi đảm bảo xã hội</t>
  </si>
  <si>
    <t>III</t>
  </si>
  <si>
    <t>Nguồn kinh phí thực hiện CCTL</t>
  </si>
  <si>
    <t>IV</t>
  </si>
  <si>
    <t>V</t>
  </si>
  <si>
    <t>Chi thực hiện các chương trình mục tiêu quốc gia</t>
  </si>
  <si>
    <t>VII</t>
  </si>
  <si>
    <t>Chi chương trình mục tiêu, nhiệm vụ</t>
  </si>
  <si>
    <t>Kinh phí thực hiện các chính sách, chế độ ưu đãi người có công với cách mạng</t>
  </si>
  <si>
    <t>VIII</t>
  </si>
  <si>
    <t>Chi từ nguồn kinh phí chuyển nguồn năm trước sang</t>
  </si>
  <si>
    <t>Chi sự nghiệp giáo dục - đào tạo, dạy nghề</t>
  </si>
  <si>
    <t>Chi quốc phòng</t>
  </si>
  <si>
    <t>Chi an ninh và trật tự an toàn xã hội</t>
  </si>
  <si>
    <t>Chi sự nghiệp văn hóa - thể thao và tuyền thông</t>
  </si>
  <si>
    <t>QĐ số 55</t>
  </si>
  <si>
    <t>Chi sự nghiệp kinh tế khác (bao gồm trung tâm dịch vụ tổng hợp)</t>
  </si>
  <si>
    <t>QĐ số 54</t>
  </si>
  <si>
    <t>QĐ số 126</t>
  </si>
  <si>
    <t>QĐ số 128</t>
  </si>
  <si>
    <t>QĐ số 137</t>
  </si>
  <si>
    <t>QĐ số 125</t>
  </si>
  <si>
    <t>TÌNH HÌNH THỰC HIỆN CHI NGÂN SÁCH ĐỊA PHƯƠNG 06 THÁNG ĐẦU NĂM 2026</t>
  </si>
  <si>
    <t>Thực hiện/dự toán giao đầu năm</t>
  </si>
  <si>
    <t>Thực hiện/so với dự toán giao đầu năm</t>
  </si>
  <si>
    <t>Chi quản lý nhà nước, Đảng, đoàn thể</t>
  </si>
  <si>
    <t>Lũy kế từ đầu năm</t>
  </si>
  <si>
    <t>Tiền cho thuê mặt đất, mặt nước</t>
  </si>
  <si>
    <t>Thực hiện tháng 7</t>
  </si>
  <si>
    <t>(Kèm theo Báo cáo số         /BC-UBND ngày        tháng 7 năm 2026 của UBND xã Pu Sam Cáp)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</si>
</sst>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0_);_(* \(#,##0\);_(* &quot;-&quot;??_);_(@_)"/>
    <numFmt numFmtId="166" formatCode="_(* #,##0.0_);_(* \(#,##0.0\);_(* &quot;-&quot;??_);_(@_)"/>
    <numFmt numFmtId="167" formatCode="_(* #,##0.000_);_(* \(#,##0.000\);_(* &quot;-&quot;??_);_(@_)"/>
    <numFmt numFmtId="168" formatCode="0.00000"/>
    <numFmt numFmtId="169" formatCode="_-* #,##0.0_-;\-* #,##0.0_-;_-* &quot;-&quot;?_-;_-@_-"/>
    <numFmt numFmtId="170" formatCode="0.0"/>
    <numFmt numFmtId="172" formatCode="_-* #,##0_-;\-* #,##0_-;_-* &quot;-&quot;??_-;_-@_-"/>
  </numFmts>
  <fonts count="19">
    <font>
      <sz val="11"/>
      <color theme="1"/>
      <name val="Calibri"/>
      <family val="2"/>
      <scheme val="minor"/>
    </font>
    <font>
      <sz val="11"/>
      <color theme="1"/>
      <name val="Calibri"/>
      <family val="2"/>
      <scheme val="minor"/>
    </font>
    <font>
      <sz val="14"/>
      <color theme="1"/>
      <name val="Times New Roman"/>
      <family val="1"/>
    </font>
    <font>
      <b/>
      <sz val="14"/>
      <color theme="1"/>
      <name val="Times New Roman"/>
      <family val="1"/>
    </font>
    <font>
      <i/>
      <sz val="14"/>
      <color theme="1"/>
      <name val="Times New Roman"/>
      <family val="1"/>
    </font>
    <font>
      <sz val="14"/>
      <color rgb="FFFF0000"/>
      <name val="Times New Roman"/>
      <family val="1"/>
    </font>
    <font>
      <sz val="9"/>
      <color indexed="81"/>
      <name val="Tahoma"/>
      <family val="2"/>
    </font>
    <font>
      <b/>
      <sz val="9"/>
      <color indexed="81"/>
      <name val="Tahoma"/>
      <family val="2"/>
    </font>
    <font>
      <sz val="10"/>
      <name val="Arial"/>
      <family val="2"/>
    </font>
    <font>
      <sz val="11"/>
      <color theme="1"/>
      <name val="Times New Roman"/>
      <family val="1"/>
    </font>
    <font>
      <b/>
      <sz val="11"/>
      <color theme="1"/>
      <name val="Times New Roman"/>
      <family val="1"/>
    </font>
    <font>
      <i/>
      <sz val="11"/>
      <color theme="1"/>
      <name val="Times New Roman"/>
      <family val="1"/>
    </font>
    <font>
      <sz val="10"/>
      <color rgb="FF000000"/>
      <name val="TimesNewRomanPSMT"/>
    </font>
    <font>
      <sz val="12"/>
      <name val="Times New Roman"/>
      <family val="1"/>
    </font>
    <font>
      <b/>
      <sz val="10"/>
      <name val="Times New Roman"/>
      <family val="1"/>
    </font>
    <font>
      <sz val="11"/>
      <color theme="1"/>
      <name val="Times New Roman"/>
      <family val="1"/>
      <charset val="163"/>
    </font>
    <font>
      <b/>
      <sz val="12"/>
      <color theme="1"/>
      <name val="Times New Roman"/>
      <family val="1"/>
      <charset val="163"/>
    </font>
    <font>
      <i/>
      <sz val="11"/>
      <name val="Times New Roman"/>
      <family val="1"/>
    </font>
    <font>
      <sz val="11"/>
      <name val="Times New Roman"/>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1">
    <xf numFmtId="0" fontId="0" fillId="0" borderId="0"/>
    <xf numFmtId="164" fontId="1" fillId="0" borderId="0" applyFont="0" applyFill="0" applyBorder="0" applyAlignment="0" applyProtection="0"/>
    <xf numFmtId="0" fontId="1" fillId="0" borderId="0"/>
    <xf numFmtId="0" fontId="1" fillId="0" borderId="0"/>
    <xf numFmtId="0" fontId="8" fillId="0" borderId="0"/>
    <xf numFmtId="164" fontId="1" fillId="0" borderId="0" applyFont="0" applyFill="0" applyBorder="0" applyAlignment="0" applyProtection="0"/>
    <xf numFmtId="0" fontId="8" fillId="0" borderId="0"/>
    <xf numFmtId="164" fontId="13" fillId="0" borderId="0" applyFont="0" applyFill="0" applyBorder="0" applyAlignment="0" applyProtection="0"/>
    <xf numFmtId="0" fontId="1" fillId="0" borderId="0"/>
    <xf numFmtId="0" fontId="8" fillId="0" borderId="0"/>
    <xf numFmtId="164" fontId="1" fillId="0" borderId="0" applyFont="0" applyFill="0" applyBorder="0" applyAlignment="0" applyProtection="0"/>
  </cellStyleXfs>
  <cellXfs count="140">
    <xf numFmtId="0" fontId="0" fillId="0" borderId="0" xfId="0"/>
    <xf numFmtId="0" fontId="2" fillId="0" borderId="0" xfId="0" applyFont="1"/>
    <xf numFmtId="165" fontId="2" fillId="0" borderId="0" xfId="1" applyNumberFormat="1" applyFont="1"/>
    <xf numFmtId="0" fontId="4" fillId="0" borderId="0" xfId="0" applyFont="1"/>
    <xf numFmtId="165" fontId="4" fillId="0" borderId="0" xfId="1" applyNumberFormat="1" applyFont="1"/>
    <xf numFmtId="0" fontId="2" fillId="2" borderId="0" xfId="0" applyFont="1" applyFill="1"/>
    <xf numFmtId="165" fontId="2" fillId="2" borderId="0" xfId="1" applyNumberFormat="1" applyFont="1" applyFill="1"/>
    <xf numFmtId="0" fontId="3" fillId="2" borderId="0" xfId="0" applyFont="1" applyFill="1"/>
    <xf numFmtId="165" fontId="3" fillId="2" borderId="0" xfId="1" applyNumberFormat="1" applyFont="1" applyFill="1"/>
    <xf numFmtId="0" fontId="2" fillId="0" borderId="1" xfId="0" applyFont="1" applyBorder="1" applyAlignment="1">
      <alignment horizontal="center" vertical="center" wrapText="1"/>
    </xf>
    <xf numFmtId="0" fontId="3" fillId="2" borderId="1" xfId="0" applyFont="1" applyFill="1" applyBorder="1" applyAlignment="1">
      <alignment horizontal="center" vertical="center"/>
    </xf>
    <xf numFmtId="164" fontId="3" fillId="2" borderId="1" xfId="1" applyFont="1" applyFill="1" applyBorder="1" applyAlignment="1">
      <alignment horizontal="center" vertical="center"/>
    </xf>
    <xf numFmtId="167"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9" fontId="3" fillId="2" borderId="1" xfId="0" applyNumberFormat="1" applyFont="1" applyFill="1" applyBorder="1"/>
    <xf numFmtId="0" fontId="2" fillId="0" borderId="1" xfId="0" applyFont="1" applyBorder="1"/>
    <xf numFmtId="2" fontId="2" fillId="0" borderId="1" xfId="0" applyNumberFormat="1" applyFont="1" applyBorder="1"/>
    <xf numFmtId="168" fontId="2" fillId="0" borderId="1" xfId="0" applyNumberFormat="1" applyFont="1" applyBorder="1"/>
    <xf numFmtId="9" fontId="2" fillId="0" borderId="1" xfId="0" applyNumberFormat="1" applyFont="1" applyBorder="1"/>
    <xf numFmtId="165" fontId="2" fillId="0" borderId="1" xfId="1" applyNumberFormat="1" applyFont="1" applyBorder="1"/>
    <xf numFmtId="167" fontId="2" fillId="0" borderId="1" xfId="1" applyNumberFormat="1" applyFont="1" applyBorder="1"/>
    <xf numFmtId="167" fontId="2" fillId="0" borderId="1" xfId="0" applyNumberFormat="1" applyFont="1" applyBorder="1"/>
    <xf numFmtId="0" fontId="4" fillId="0" borderId="1" xfId="0" applyFont="1" applyBorder="1"/>
    <xf numFmtId="167" fontId="4" fillId="0" borderId="1" xfId="1" applyNumberFormat="1" applyFont="1" applyBorder="1"/>
    <xf numFmtId="167" fontId="4" fillId="0" borderId="1" xfId="0" applyNumberFormat="1" applyFont="1" applyBorder="1"/>
    <xf numFmtId="2" fontId="4" fillId="0" borderId="1" xfId="0" applyNumberFormat="1" applyFont="1" applyBorder="1"/>
    <xf numFmtId="166" fontId="4" fillId="0" borderId="1" xfId="1" applyNumberFormat="1" applyFont="1" applyBorder="1"/>
    <xf numFmtId="169" fontId="2" fillId="0" borderId="1" xfId="0" applyNumberFormat="1" applyFont="1" applyBorder="1"/>
    <xf numFmtId="0" fontId="2" fillId="2" borderId="1" xfId="0" applyFont="1" applyFill="1" applyBorder="1"/>
    <xf numFmtId="167" fontId="2" fillId="2" borderId="1" xfId="1" applyNumberFormat="1" applyFont="1" applyFill="1" applyBorder="1"/>
    <xf numFmtId="2" fontId="2" fillId="2" borderId="1" xfId="0" applyNumberFormat="1" applyFont="1" applyFill="1" applyBorder="1"/>
    <xf numFmtId="0" fontId="4" fillId="0" borderId="1" xfId="0" applyFont="1" applyBorder="1" applyAlignment="1">
      <alignment vertical="center" wrapText="1"/>
    </xf>
    <xf numFmtId="2" fontId="4" fillId="0" borderId="1" xfId="0" applyNumberFormat="1" applyFont="1" applyBorder="1" applyAlignment="1">
      <alignment vertical="center"/>
    </xf>
    <xf numFmtId="0" fontId="3" fillId="0" borderId="1" xfId="0" applyFont="1" applyBorder="1"/>
    <xf numFmtId="0" fontId="5" fillId="0" borderId="1" xfId="0" applyFont="1" applyBorder="1"/>
    <xf numFmtId="166" fontId="5" fillId="0" borderId="1" xfId="1" applyNumberFormat="1" applyFont="1" applyBorder="1"/>
    <xf numFmtId="164" fontId="5" fillId="0" borderId="1" xfId="1" applyFont="1" applyBorder="1"/>
    <xf numFmtId="9" fontId="5" fillId="0" borderId="1" xfId="0" applyNumberFormat="1" applyFont="1" applyBorder="1"/>
    <xf numFmtId="0" fontId="5" fillId="0" borderId="0" xfId="0" applyFont="1"/>
    <xf numFmtId="165" fontId="5" fillId="0" borderId="0" xfId="1" applyNumberFormat="1" applyFont="1"/>
    <xf numFmtId="167" fontId="5" fillId="0" borderId="1" xfId="1" applyNumberFormat="1" applyFont="1" applyBorder="1"/>
    <xf numFmtId="2" fontId="5" fillId="0" borderId="1" xfId="0" applyNumberFormat="1" applyFont="1" applyBorder="1"/>
    <xf numFmtId="164" fontId="4" fillId="0" borderId="0" xfId="1" applyFont="1"/>
    <xf numFmtId="10" fontId="2" fillId="0" borderId="0" xfId="1" applyNumberFormat="1" applyFont="1"/>
    <xf numFmtId="0" fontId="9" fillId="0" borderId="0" xfId="0" applyFont="1"/>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9" fontId="10" fillId="0" borderId="1" xfId="0" applyNumberFormat="1" applyFont="1" applyBorder="1" applyAlignment="1">
      <alignment horizontal="center" vertical="center"/>
    </xf>
    <xf numFmtId="9" fontId="9" fillId="0" borderId="1" xfId="0" applyNumberFormat="1" applyFont="1" applyBorder="1" applyAlignment="1">
      <alignment horizontal="center" vertical="center"/>
    </xf>
    <xf numFmtId="0" fontId="9" fillId="0" borderId="1" xfId="0" applyFont="1" applyBorder="1" applyAlignment="1">
      <alignment vertical="center"/>
    </xf>
    <xf numFmtId="0" fontId="10" fillId="0" borderId="1" xfId="0" applyFont="1" applyBorder="1" applyAlignment="1">
      <alignment vertical="center"/>
    </xf>
    <xf numFmtId="0" fontId="10" fillId="0" borderId="1" xfId="0" applyFont="1" applyBorder="1" applyAlignment="1">
      <alignment vertical="center" wrapText="1"/>
    </xf>
    <xf numFmtId="165" fontId="10" fillId="0" borderId="1" xfId="0" applyNumberFormat="1" applyFont="1" applyBorder="1" applyAlignment="1">
      <alignment vertical="center"/>
    </xf>
    <xf numFmtId="0" fontId="10" fillId="0" borderId="0" xfId="0" applyFont="1" applyAlignment="1">
      <alignment vertical="center"/>
    </xf>
    <xf numFmtId="0" fontId="9" fillId="0" borderId="0" xfId="0" applyFont="1" applyAlignment="1">
      <alignment vertical="center"/>
    </xf>
    <xf numFmtId="165" fontId="9" fillId="0" borderId="1" xfId="1" applyNumberFormat="1" applyFont="1" applyFill="1" applyBorder="1" applyAlignment="1">
      <alignment horizontal="right" vertical="center"/>
    </xf>
    <xf numFmtId="165" fontId="11" fillId="0" borderId="1" xfId="1" applyNumberFormat="1" applyFont="1" applyFill="1" applyBorder="1" applyAlignment="1">
      <alignment horizontal="right" vertical="center"/>
    </xf>
    <xf numFmtId="165" fontId="9" fillId="0" borderId="0" xfId="1" applyNumberFormat="1" applyFont="1" applyAlignment="1">
      <alignment vertical="center"/>
    </xf>
    <xf numFmtId="0" fontId="9" fillId="0" borderId="1" xfId="0" applyFont="1" applyBorder="1" applyAlignment="1">
      <alignment horizontal="center" vertical="center"/>
    </xf>
    <xf numFmtId="165" fontId="9" fillId="0" borderId="1" xfId="1" applyNumberFormat="1" applyFont="1" applyBorder="1" applyAlignment="1">
      <alignment vertical="center"/>
    </xf>
    <xf numFmtId="0" fontId="9" fillId="0" borderId="1" xfId="0" applyFont="1" applyBorder="1" applyAlignment="1">
      <alignment vertical="center" wrapText="1"/>
    </xf>
    <xf numFmtId="165" fontId="10" fillId="0" borderId="1" xfId="1" applyNumberFormat="1" applyFont="1" applyBorder="1" applyAlignment="1">
      <alignment vertical="center"/>
    </xf>
    <xf numFmtId="165" fontId="9" fillId="0" borderId="0" xfId="0" applyNumberFormat="1" applyFont="1" applyAlignment="1">
      <alignment vertical="center"/>
    </xf>
    <xf numFmtId="165" fontId="9" fillId="0" borderId="1" xfId="0" applyNumberFormat="1" applyFont="1" applyBorder="1" applyAlignment="1">
      <alignment vertical="center"/>
    </xf>
    <xf numFmtId="165" fontId="9" fillId="0" borderId="0" xfId="1" applyNumberFormat="1" applyFont="1"/>
    <xf numFmtId="0" fontId="10" fillId="0" borderId="0" xfId="0" applyFont="1" applyAlignment="1">
      <alignment horizontal="center"/>
    </xf>
    <xf numFmtId="165" fontId="9" fillId="0" borderId="3" xfId="1" applyNumberFormat="1" applyFont="1" applyFill="1" applyBorder="1" applyAlignment="1">
      <alignment horizontal="right" vertical="center"/>
    </xf>
    <xf numFmtId="0" fontId="9" fillId="0" borderId="0" xfId="0" applyFont="1" applyAlignment="1">
      <alignment vertical="center" wrapText="1"/>
    </xf>
    <xf numFmtId="0" fontId="9" fillId="0" borderId="0" xfId="0" applyFont="1" applyAlignment="1">
      <alignment wrapText="1"/>
    </xf>
    <xf numFmtId="0" fontId="10" fillId="0" borderId="4" xfId="0" applyFont="1" applyBorder="1" applyAlignment="1">
      <alignment horizontal="center" vertical="center"/>
    </xf>
    <xf numFmtId="165" fontId="10" fillId="0" borderId="0" xfId="0" applyNumberFormat="1" applyFont="1" applyAlignment="1">
      <alignment vertical="center"/>
    </xf>
    <xf numFmtId="165" fontId="10" fillId="0" borderId="1" xfId="1" applyNumberFormat="1" applyFont="1" applyFill="1" applyBorder="1" applyAlignment="1">
      <alignment horizontal="right" vertical="center"/>
    </xf>
    <xf numFmtId="165" fontId="10" fillId="0" borderId="0" xfId="0" applyNumberFormat="1" applyFont="1"/>
    <xf numFmtId="167" fontId="10" fillId="0" borderId="0" xfId="0" applyNumberFormat="1" applyFont="1"/>
    <xf numFmtId="0" fontId="10" fillId="0" borderId="0" xfId="0" applyFont="1"/>
    <xf numFmtId="165" fontId="10" fillId="0" borderId="1" xfId="0" applyNumberFormat="1" applyFont="1" applyBorder="1" applyAlignment="1">
      <alignment horizontal="right" vertical="center"/>
    </xf>
    <xf numFmtId="0" fontId="10" fillId="0" borderId="1" xfId="0" applyFont="1" applyBorder="1" applyAlignment="1">
      <alignment horizontal="left" vertical="center"/>
    </xf>
    <xf numFmtId="0" fontId="9" fillId="0" borderId="1" xfId="0" applyFont="1" applyBorder="1" applyAlignment="1">
      <alignment horizontal="right" vertical="center"/>
    </xf>
    <xf numFmtId="1" fontId="9" fillId="0" borderId="1" xfId="0" applyNumberFormat="1" applyFont="1" applyBorder="1" applyAlignment="1">
      <alignment horizontal="right" vertical="center"/>
    </xf>
    <xf numFmtId="1" fontId="9" fillId="0" borderId="0" xfId="0" applyNumberFormat="1" applyFont="1"/>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horizontal="right" vertical="center"/>
    </xf>
    <xf numFmtId="1" fontId="11" fillId="0" borderId="1" xfId="0" applyNumberFormat="1" applyFont="1" applyBorder="1" applyAlignment="1">
      <alignment horizontal="right" vertical="center"/>
    </xf>
    <xf numFmtId="9" fontId="11" fillId="0" borderId="1" xfId="0" applyNumberFormat="1" applyFont="1" applyBorder="1" applyAlignment="1">
      <alignment horizontal="center" vertical="center"/>
    </xf>
    <xf numFmtId="0" fontId="11" fillId="0" borderId="0" xfId="0" applyFont="1"/>
    <xf numFmtId="1" fontId="11" fillId="0" borderId="0" xfId="0" applyNumberFormat="1" applyFont="1"/>
    <xf numFmtId="170" fontId="11" fillId="0" borderId="1" xfId="0" applyNumberFormat="1" applyFont="1" applyBorder="1" applyAlignment="1">
      <alignment horizontal="right" vertical="center"/>
    </xf>
    <xf numFmtId="165" fontId="9" fillId="0" borderId="0" xfId="0" applyNumberFormat="1" applyFont="1"/>
    <xf numFmtId="167" fontId="9" fillId="0" borderId="0" xfId="0" applyNumberFormat="1" applyFont="1"/>
    <xf numFmtId="0" fontId="9" fillId="0" borderId="3" xfId="0" applyFont="1" applyBorder="1" applyAlignment="1">
      <alignment horizontal="center" vertical="center"/>
    </xf>
    <xf numFmtId="0" fontId="9" fillId="0" borderId="3" xfId="0" applyFont="1" applyBorder="1" applyAlignment="1">
      <alignment vertical="center"/>
    </xf>
    <xf numFmtId="165" fontId="9" fillId="0" borderId="0" xfId="1" applyNumberFormat="1" applyFont="1" applyFill="1"/>
    <xf numFmtId="0" fontId="10" fillId="0" borderId="4" xfId="0" applyFont="1" applyBorder="1" applyAlignment="1">
      <alignment vertical="center" wrapText="1"/>
    </xf>
    <xf numFmtId="0" fontId="10" fillId="0" borderId="4" xfId="0" applyFont="1" applyBorder="1" applyAlignment="1">
      <alignment horizontal="right" vertical="center"/>
    </xf>
    <xf numFmtId="165" fontId="10" fillId="0" borderId="4" xfId="1" applyNumberFormat="1" applyFont="1" applyFill="1" applyBorder="1" applyAlignment="1">
      <alignment horizontal="right" vertical="center"/>
    </xf>
    <xf numFmtId="0" fontId="9" fillId="0" borderId="0" xfId="0" applyFont="1" applyAlignment="1">
      <alignment horizontal="right" vertical="center"/>
    </xf>
    <xf numFmtId="0" fontId="9" fillId="0" borderId="0" xfId="0" applyFont="1" applyAlignment="1">
      <alignment horizontal="center" vertical="center"/>
    </xf>
    <xf numFmtId="165" fontId="9" fillId="0" borderId="0" xfId="0" applyNumberFormat="1" applyFont="1" applyAlignment="1">
      <alignment horizontal="right" vertical="center"/>
    </xf>
    <xf numFmtId="167" fontId="9" fillId="0" borderId="0" xfId="0" applyNumberFormat="1" applyFont="1" applyAlignment="1">
      <alignment horizontal="right" vertical="center"/>
    </xf>
    <xf numFmtId="3" fontId="12" fillId="0" borderId="0" xfId="0" applyNumberFormat="1" applyFont="1" applyAlignment="1">
      <alignment vertical="center" wrapText="1"/>
    </xf>
    <xf numFmtId="3" fontId="9" fillId="0" borderId="0" xfId="0" applyNumberFormat="1" applyFont="1" applyAlignment="1">
      <alignment horizontal="right" vertical="center"/>
    </xf>
    <xf numFmtId="165" fontId="9" fillId="0" borderId="0" xfId="0" applyNumberFormat="1" applyFont="1" applyAlignment="1">
      <alignment horizontal="center" vertical="center"/>
    </xf>
    <xf numFmtId="0" fontId="9" fillId="0" borderId="0" xfId="0" applyFont="1" applyAlignment="1">
      <alignment horizontal="center"/>
    </xf>
    <xf numFmtId="9" fontId="10" fillId="0" borderId="1" xfId="1" applyNumberFormat="1" applyFont="1" applyFill="1" applyBorder="1" applyAlignment="1">
      <alignment horizontal="center" vertical="center"/>
    </xf>
    <xf numFmtId="9" fontId="9" fillId="0" borderId="1" xfId="1" applyNumberFormat="1" applyFont="1" applyFill="1" applyBorder="1" applyAlignment="1">
      <alignment horizontal="center" vertical="center"/>
    </xf>
    <xf numFmtId="165" fontId="9" fillId="0" borderId="4" xfId="1" applyNumberFormat="1" applyFont="1" applyFill="1" applyBorder="1" applyAlignment="1">
      <alignment horizontal="right" vertical="center"/>
    </xf>
    <xf numFmtId="49" fontId="14" fillId="3" borderId="1" xfId="2" applyNumberFormat="1" applyFont="1" applyFill="1" applyBorder="1" applyAlignment="1">
      <alignment horizontal="left" vertical="center" wrapText="1"/>
    </xf>
    <xf numFmtId="164" fontId="9" fillId="0" borderId="0" xfId="1" applyFont="1" applyAlignment="1">
      <alignment vertical="center"/>
    </xf>
    <xf numFmtId="165" fontId="10" fillId="0" borderId="0" xfId="1" applyNumberFormat="1" applyFont="1" applyAlignment="1">
      <alignment vertical="center"/>
    </xf>
    <xf numFmtId="165" fontId="10" fillId="0" borderId="0" xfId="0" applyNumberFormat="1" applyFont="1" applyAlignment="1">
      <alignment horizontal="center"/>
    </xf>
    <xf numFmtId="0" fontId="10" fillId="0" borderId="1" xfId="0" applyFont="1" applyBorder="1" applyAlignment="1">
      <alignment horizontal="center" vertical="center" wrapText="1"/>
    </xf>
    <xf numFmtId="165" fontId="9" fillId="0" borderId="1" xfId="1" applyNumberFormat="1" applyFont="1" applyBorder="1" applyAlignment="1">
      <alignment horizontal="right" vertical="center"/>
    </xf>
    <xf numFmtId="165" fontId="15" fillId="0" borderId="1" xfId="1" applyNumberFormat="1" applyFont="1" applyFill="1" applyBorder="1" applyAlignment="1">
      <alignment horizontal="righ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0" xfId="0" applyFont="1" applyAlignment="1">
      <alignment horizontal="center"/>
    </xf>
    <xf numFmtId="0" fontId="10" fillId="0" borderId="0" xfId="0" applyFont="1" applyAlignment="1">
      <alignment horizontal="center"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center"/>
    </xf>
    <xf numFmtId="0" fontId="11" fillId="0" borderId="2" xfId="0" applyFont="1" applyBorder="1" applyAlignment="1">
      <alignment horizontal="center"/>
    </xf>
    <xf numFmtId="0" fontId="2" fillId="0" borderId="1" xfId="0" applyFont="1" applyBorder="1" applyAlignment="1">
      <alignment horizontal="center" vertical="center"/>
    </xf>
    <xf numFmtId="172" fontId="16" fillId="4" borderId="1" xfId="10" applyNumberFormat="1" applyFont="1" applyFill="1" applyBorder="1" applyAlignment="1">
      <alignment horizontal="center" vertical="center" wrapText="1"/>
    </xf>
    <xf numFmtId="172" fontId="10" fillId="0" borderId="0" xfId="0" applyNumberFormat="1" applyFont="1" applyAlignment="1">
      <alignment vertical="center"/>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right" vertical="center" wrapText="1"/>
    </xf>
    <xf numFmtId="165" fontId="18" fillId="0" borderId="1" xfId="1" applyNumberFormat="1" applyFont="1" applyFill="1" applyBorder="1" applyAlignment="1">
      <alignment horizontal="right" vertical="center"/>
    </xf>
    <xf numFmtId="9" fontId="17" fillId="0" borderId="1" xfId="0" applyNumberFormat="1" applyFont="1" applyBorder="1" applyAlignment="1">
      <alignment horizontal="center" vertical="center" wrapText="1"/>
    </xf>
    <xf numFmtId="165" fontId="17" fillId="0" borderId="0" xfId="0" applyNumberFormat="1" applyFont="1" applyAlignment="1">
      <alignment wrapText="1"/>
    </xf>
    <xf numFmtId="0" fontId="17" fillId="0" borderId="0" xfId="0" applyFont="1" applyAlignment="1">
      <alignment wrapText="1"/>
    </xf>
    <xf numFmtId="167" fontId="17" fillId="0" borderId="0" xfId="0" applyNumberFormat="1" applyFont="1" applyAlignment="1">
      <alignment wrapText="1"/>
    </xf>
    <xf numFmtId="165" fontId="17" fillId="0" borderId="1" xfId="1" applyNumberFormat="1" applyFont="1" applyFill="1" applyBorder="1" applyAlignment="1">
      <alignment horizontal="right" vertical="center" wrapText="1"/>
    </xf>
    <xf numFmtId="165" fontId="17" fillId="0" borderId="0" xfId="1" applyNumberFormat="1" applyFont="1" applyFill="1" applyBorder="1" applyAlignment="1">
      <alignment horizontal="right" vertical="center" wrapText="1"/>
    </xf>
    <xf numFmtId="165" fontId="17" fillId="0" borderId="0" xfId="1" applyNumberFormat="1" applyFont="1" applyFill="1" applyBorder="1" applyAlignment="1">
      <alignment wrapText="1"/>
    </xf>
  </cellXfs>
  <cellStyles count="11">
    <cellStyle name="Comma" xfId="1" builtinId="3"/>
    <cellStyle name="Comma 105" xfId="10" xr:uid="{29B3EEBD-6FCE-4813-B5F6-50BA9BC5D133}"/>
    <cellStyle name="Comma 11 2" xfId="7" xr:uid="{00000000-0005-0000-0000-000001000000}"/>
    <cellStyle name="Comma 16 3" xfId="5" xr:uid="{00000000-0005-0000-0000-000002000000}"/>
    <cellStyle name="Normal" xfId="0" builtinId="0"/>
    <cellStyle name="Normal 11" xfId="9" xr:uid="{00000000-0005-0000-0000-000004000000}"/>
    <cellStyle name="Normal 13" xfId="4" xr:uid="{00000000-0005-0000-0000-000005000000}"/>
    <cellStyle name="Normal 2" xfId="6" xr:uid="{00000000-0005-0000-0000-000006000000}"/>
    <cellStyle name="Normal 28" xfId="2" xr:uid="{00000000-0005-0000-0000-000007000000}"/>
    <cellStyle name="Normal 37" xfId="3" xr:uid="{00000000-0005-0000-0000-000008000000}"/>
    <cellStyle name="Normal 9 10"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2"/>
  <sheetViews>
    <sheetView workbookViewId="0">
      <pane ySplit="7" topLeftCell="A8" activePane="bottomLeft" state="frozen"/>
      <selection pane="bottomLeft" activeCell="E5" sqref="E5:E6"/>
    </sheetView>
  </sheetViews>
  <sheetFormatPr defaultColWidth="9.140625" defaultRowHeight="15"/>
  <cols>
    <col min="1" max="1" width="5.7109375" style="44" customWidth="1"/>
    <col min="2" max="2" width="55.28515625" style="44" customWidth="1"/>
    <col min="3" max="3" width="13.28515625" style="44" customWidth="1"/>
    <col min="4" max="4" width="13" style="44" customWidth="1"/>
    <col min="5" max="5" width="12.7109375" style="44" customWidth="1"/>
    <col min="6" max="6" width="11" style="44" customWidth="1"/>
    <col min="7" max="7" width="11.5703125" style="44" customWidth="1"/>
    <col min="8" max="8" width="15.28515625" style="44" customWidth="1"/>
    <col min="9" max="9" width="14.7109375" style="44" customWidth="1"/>
    <col min="10" max="10" width="9.140625" style="44"/>
    <col min="11" max="11" width="20.85546875" style="44" bestFit="1" customWidth="1"/>
    <col min="12" max="16384" width="9.140625" style="44"/>
  </cols>
  <sheetData>
    <row r="1" spans="1:15">
      <c r="G1" s="119" t="s">
        <v>38</v>
      </c>
      <c r="H1" s="119"/>
      <c r="I1" s="119"/>
    </row>
    <row r="2" spans="1:15" ht="23.25" customHeight="1">
      <c r="A2" s="119" t="s">
        <v>87</v>
      </c>
      <c r="B2" s="119"/>
      <c r="C2" s="119"/>
      <c r="D2" s="119"/>
      <c r="E2" s="119"/>
      <c r="F2" s="119"/>
      <c r="G2" s="119"/>
      <c r="H2" s="119"/>
      <c r="I2" s="119"/>
    </row>
    <row r="3" spans="1:15">
      <c r="A3" s="123" t="s">
        <v>120</v>
      </c>
      <c r="B3" s="123"/>
      <c r="C3" s="123"/>
      <c r="D3" s="123"/>
      <c r="E3" s="123"/>
      <c r="F3" s="123"/>
      <c r="G3" s="123"/>
      <c r="H3" s="123"/>
      <c r="I3" s="123"/>
    </row>
    <row r="4" spans="1:15">
      <c r="H4" s="118" t="s">
        <v>39</v>
      </c>
      <c r="I4" s="118"/>
    </row>
    <row r="5" spans="1:15" ht="30" customHeight="1">
      <c r="A5" s="114" t="s">
        <v>0</v>
      </c>
      <c r="B5" s="120" t="s">
        <v>47</v>
      </c>
      <c r="C5" s="120" t="s">
        <v>56</v>
      </c>
      <c r="D5" s="116" t="s">
        <v>77</v>
      </c>
      <c r="E5" s="120" t="s">
        <v>58</v>
      </c>
      <c r="F5" s="121" t="s">
        <v>59</v>
      </c>
      <c r="G5" s="122"/>
      <c r="H5" s="120" t="s">
        <v>48</v>
      </c>
      <c r="I5" s="120"/>
      <c r="J5" s="67"/>
      <c r="K5" s="67"/>
      <c r="L5" s="67"/>
      <c r="M5" s="67"/>
      <c r="N5" s="67"/>
      <c r="O5" s="68"/>
    </row>
    <row r="6" spans="1:15" ht="67.5" customHeight="1">
      <c r="A6" s="115"/>
      <c r="B6" s="120"/>
      <c r="C6" s="120"/>
      <c r="D6" s="117"/>
      <c r="E6" s="120"/>
      <c r="F6" s="111" t="s">
        <v>119</v>
      </c>
      <c r="G6" s="111" t="s">
        <v>117</v>
      </c>
      <c r="H6" s="45" t="s">
        <v>86</v>
      </c>
      <c r="I6" s="45" t="s">
        <v>114</v>
      </c>
      <c r="K6" s="88"/>
    </row>
    <row r="7" spans="1:15" s="53" customFormat="1" ht="25.5" customHeight="1">
      <c r="A7" s="50"/>
      <c r="B7" s="46" t="s">
        <v>49</v>
      </c>
      <c r="C7" s="52">
        <f>+C9+C24</f>
        <v>119906</v>
      </c>
      <c r="D7" s="52">
        <f>+D9+D24</f>
        <v>7205.4</v>
      </c>
      <c r="E7" s="52">
        <f>+E9+E24</f>
        <v>127111.4</v>
      </c>
      <c r="F7" s="52">
        <f>+F9+F24+F33</f>
        <v>82</v>
      </c>
      <c r="G7" s="52">
        <f>+G9+G24+G33</f>
        <v>144093</v>
      </c>
      <c r="H7" s="104">
        <f>IFERROR(G7/E7,0)</f>
        <v>1.1335961998687765</v>
      </c>
      <c r="I7" s="104">
        <f>IFERROR(G7/C7,0)</f>
        <v>1.2017163444698347</v>
      </c>
      <c r="J7" s="70"/>
      <c r="K7" s="70"/>
    </row>
    <row r="8" spans="1:15" s="74" customFormat="1" ht="25.5" customHeight="1">
      <c r="A8" s="46" t="s">
        <v>1</v>
      </c>
      <c r="B8" s="50" t="s">
        <v>60</v>
      </c>
      <c r="C8" s="71">
        <f t="shared" ref="C8:D8" si="0">+C10</f>
        <v>1005</v>
      </c>
      <c r="D8" s="71">
        <f t="shared" si="0"/>
        <v>0</v>
      </c>
      <c r="E8" s="71">
        <f>+E10</f>
        <v>1005</v>
      </c>
      <c r="F8" s="71">
        <f>+F10</f>
        <v>95</v>
      </c>
      <c r="G8" s="71">
        <f>+G10</f>
        <v>1699</v>
      </c>
      <c r="H8" s="104">
        <f>IFERROR(G8/E8,0)</f>
        <v>1.6905472636815921</v>
      </c>
      <c r="I8" s="104">
        <f>IFERROR(G8/C8,0)</f>
        <v>1.6905472636815921</v>
      </c>
      <c r="J8" s="72"/>
      <c r="K8" s="73"/>
    </row>
    <row r="9" spans="1:15" s="74" customFormat="1" ht="25.5" customHeight="1">
      <c r="A9" s="46"/>
      <c r="B9" s="50" t="s">
        <v>64</v>
      </c>
      <c r="C9" s="75">
        <f>+SUM(C10-C18-C19-C22)</f>
        <v>962</v>
      </c>
      <c r="D9" s="75">
        <f>+SUM(D10-D18-D19-D22)</f>
        <v>0</v>
      </c>
      <c r="E9" s="75">
        <f>+SUM(E10-E18-E19-E22)</f>
        <v>962</v>
      </c>
      <c r="F9" s="75">
        <f>+SUM(F10-F18-F19-F22)</f>
        <v>82</v>
      </c>
      <c r="G9" s="75">
        <f>+SUM(G10-G18-G19-G22)</f>
        <v>1583</v>
      </c>
      <c r="H9" s="104">
        <f t="shared" ref="H9:H14" si="1">IFERROR(G9/E9,0)</f>
        <v>1.6455301455301454</v>
      </c>
      <c r="I9" s="104">
        <f t="shared" ref="I9" si="2">IFERROR(G9/C9,0)</f>
        <v>1.6455301455301454</v>
      </c>
      <c r="J9" s="72"/>
      <c r="K9" s="73"/>
    </row>
    <row r="10" spans="1:15" s="65" customFormat="1" ht="25.5" customHeight="1">
      <c r="A10" s="46" t="s">
        <v>2</v>
      </c>
      <c r="B10" s="76" t="s">
        <v>61</v>
      </c>
      <c r="C10" s="71">
        <f>+SUM(C11,C12,C13,C14,C17,C21)</f>
        <v>1005</v>
      </c>
      <c r="D10" s="71">
        <f>+SUM(D11,D12,D13,D14,D17,D21)</f>
        <v>0</v>
      </c>
      <c r="E10" s="71">
        <f>+SUM(C10:D10)</f>
        <v>1005</v>
      </c>
      <c r="F10" s="71">
        <f>+F11+F12+F13+F14+F16+F17+F21</f>
        <v>95</v>
      </c>
      <c r="G10" s="71">
        <f>+G11+G12+G13+G14+G16+G17+G21</f>
        <v>1699</v>
      </c>
      <c r="H10" s="104">
        <f t="shared" si="1"/>
        <v>1.6905472636815921</v>
      </c>
      <c r="I10" s="104">
        <f>IFERROR(G10/C10,0)</f>
        <v>1.6905472636815921</v>
      </c>
      <c r="K10" s="110"/>
    </row>
    <row r="11" spans="1:15" ht="21.75" customHeight="1">
      <c r="A11" s="58">
        <v>1</v>
      </c>
      <c r="B11" s="60" t="s">
        <v>83</v>
      </c>
      <c r="C11" s="77">
        <v>350</v>
      </c>
      <c r="D11" s="77"/>
      <c r="E11" s="55">
        <f t="shared" ref="E11:E15" si="3">+SUM(C11:D11)</f>
        <v>350</v>
      </c>
      <c r="F11" s="78">
        <v>15</v>
      </c>
      <c r="G11" s="78">
        <v>244</v>
      </c>
      <c r="H11" s="105">
        <f>IFERROR(G11/E11,0)</f>
        <v>0.69714285714285718</v>
      </c>
      <c r="I11" s="105">
        <f t="shared" ref="I11:I13" si="4">IFERROR(G11/C11,0)</f>
        <v>0.69714285714285718</v>
      </c>
      <c r="K11" s="79"/>
    </row>
    <row r="12" spans="1:15" ht="21.75" customHeight="1">
      <c r="A12" s="58">
        <v>2</v>
      </c>
      <c r="B12" s="60" t="s">
        <v>65</v>
      </c>
      <c r="C12" s="77">
        <v>500</v>
      </c>
      <c r="D12" s="77"/>
      <c r="E12" s="55">
        <f t="shared" si="3"/>
        <v>500</v>
      </c>
      <c r="F12" s="78">
        <v>14</v>
      </c>
      <c r="G12" s="78">
        <v>796</v>
      </c>
      <c r="H12" s="105">
        <f t="shared" si="1"/>
        <v>1.5920000000000001</v>
      </c>
      <c r="I12" s="105">
        <f t="shared" si="4"/>
        <v>1.5920000000000001</v>
      </c>
      <c r="K12" s="79"/>
    </row>
    <row r="13" spans="1:15" ht="21.75" customHeight="1">
      <c r="A13" s="58">
        <v>3</v>
      </c>
      <c r="B13" s="60" t="s">
        <v>66</v>
      </c>
      <c r="C13" s="77">
        <v>25</v>
      </c>
      <c r="D13" s="77"/>
      <c r="E13" s="55">
        <f t="shared" si="3"/>
        <v>25</v>
      </c>
      <c r="F13" s="78"/>
      <c r="G13" s="78">
        <v>44</v>
      </c>
      <c r="H13" s="105">
        <f t="shared" si="1"/>
        <v>1.76</v>
      </c>
      <c r="I13" s="105">
        <f t="shared" si="4"/>
        <v>1.76</v>
      </c>
      <c r="K13" s="79"/>
    </row>
    <row r="14" spans="1:15" ht="21.75" customHeight="1">
      <c r="A14" s="58">
        <v>4</v>
      </c>
      <c r="B14" s="60" t="s">
        <v>67</v>
      </c>
      <c r="C14" s="77">
        <f>+C15</f>
        <v>20</v>
      </c>
      <c r="D14" s="77"/>
      <c r="E14" s="55">
        <f t="shared" si="3"/>
        <v>20</v>
      </c>
      <c r="F14" s="112">
        <f>+SUM(F15)</f>
        <v>0</v>
      </c>
      <c r="G14" s="78">
        <f>+SUM(G15)</f>
        <v>8</v>
      </c>
      <c r="H14" s="105">
        <f t="shared" si="1"/>
        <v>0.4</v>
      </c>
      <c r="I14" s="105">
        <f>IFERROR(G14/C14,0)</f>
        <v>0.4</v>
      </c>
      <c r="K14" s="79"/>
    </row>
    <row r="15" spans="1:15" s="85" customFormat="1" ht="21.75" customHeight="1">
      <c r="A15" s="80" t="s">
        <v>70</v>
      </c>
      <c r="B15" s="81" t="s">
        <v>68</v>
      </c>
      <c r="C15" s="82">
        <v>20</v>
      </c>
      <c r="D15" s="82"/>
      <c r="E15" s="56">
        <f t="shared" si="3"/>
        <v>20</v>
      </c>
      <c r="F15" s="83"/>
      <c r="G15" s="83">
        <v>8</v>
      </c>
      <c r="H15" s="84"/>
      <c r="I15" s="84"/>
      <c r="K15" s="86"/>
    </row>
    <row r="16" spans="1:15" ht="21.75" customHeight="1">
      <c r="A16" s="58">
        <v>5</v>
      </c>
      <c r="B16" s="60" t="s">
        <v>118</v>
      </c>
      <c r="C16" s="59">
        <v>0</v>
      </c>
      <c r="D16" s="77"/>
      <c r="E16" s="55">
        <f>+SUM(C16:D16)</f>
        <v>0</v>
      </c>
      <c r="F16" s="78"/>
      <c r="G16" s="78">
        <v>1</v>
      </c>
      <c r="H16" s="104"/>
      <c r="I16" s="48"/>
    </row>
    <row r="17" spans="1:13" ht="21.75" customHeight="1">
      <c r="A17" s="58">
        <v>6</v>
      </c>
      <c r="B17" s="60" t="s">
        <v>69</v>
      </c>
      <c r="C17" s="77">
        <f>+SUBTOTAL(9,C18:C20)</f>
        <v>100</v>
      </c>
      <c r="D17" s="77"/>
      <c r="E17" s="55">
        <f>+SUM(C17:D17)</f>
        <v>100</v>
      </c>
      <c r="F17" s="78">
        <f>+SUM(F18:F20)</f>
        <v>66</v>
      </c>
      <c r="G17" s="78">
        <f>+SUM(G18:G20)</f>
        <v>580</v>
      </c>
      <c r="H17" s="105">
        <f t="shared" ref="H17" si="5">IFERROR(G17/E17,0)</f>
        <v>5.8</v>
      </c>
      <c r="I17" s="105">
        <f>IFERROR(G17/C17,0)</f>
        <v>5.8</v>
      </c>
    </row>
    <row r="18" spans="1:13" s="85" customFormat="1" ht="21.75" customHeight="1">
      <c r="A18" s="80" t="s">
        <v>70</v>
      </c>
      <c r="B18" s="81" t="s">
        <v>71</v>
      </c>
      <c r="C18" s="82">
        <v>15</v>
      </c>
      <c r="D18" s="82"/>
      <c r="E18" s="56">
        <f t="shared" ref="E18:E23" si="6">+SUM(C18:D18)</f>
        <v>15</v>
      </c>
      <c r="F18" s="87"/>
      <c r="G18" s="87"/>
      <c r="H18" s="84"/>
      <c r="I18" s="84"/>
      <c r="K18" s="86"/>
    </row>
    <row r="19" spans="1:13" s="85" customFormat="1" ht="21.75" customHeight="1">
      <c r="A19" s="80" t="s">
        <v>70</v>
      </c>
      <c r="B19" s="81" t="s">
        <v>72</v>
      </c>
      <c r="C19" s="82">
        <v>26</v>
      </c>
      <c r="D19" s="82"/>
      <c r="E19" s="56">
        <f t="shared" si="6"/>
        <v>26</v>
      </c>
      <c r="F19" s="83">
        <v>13</v>
      </c>
      <c r="G19" s="83">
        <v>116</v>
      </c>
      <c r="H19" s="84"/>
      <c r="I19" s="84"/>
      <c r="K19" s="86"/>
    </row>
    <row r="20" spans="1:13" s="85" customFormat="1" ht="21.75" customHeight="1">
      <c r="A20" s="80" t="s">
        <v>70</v>
      </c>
      <c r="B20" s="81" t="s">
        <v>68</v>
      </c>
      <c r="C20" s="82">
        <v>59</v>
      </c>
      <c r="D20" s="82"/>
      <c r="E20" s="56">
        <f t="shared" si="6"/>
        <v>59</v>
      </c>
      <c r="F20" s="83">
        <v>53</v>
      </c>
      <c r="G20" s="83">
        <v>464</v>
      </c>
      <c r="H20" s="84"/>
      <c r="I20" s="84"/>
      <c r="K20" s="86"/>
    </row>
    <row r="21" spans="1:13" ht="21.75" customHeight="1">
      <c r="A21" s="58">
        <v>7</v>
      </c>
      <c r="B21" s="60" t="s">
        <v>73</v>
      </c>
      <c r="C21" s="77">
        <f>+SUBTOTAL(9,C22:C23)</f>
        <v>10</v>
      </c>
      <c r="D21" s="77"/>
      <c r="E21" s="55">
        <f t="shared" si="6"/>
        <v>10</v>
      </c>
      <c r="F21" s="55">
        <f>+SUM(F22:F23)</f>
        <v>0</v>
      </c>
      <c r="G21" s="113">
        <f>+SUM(G22:G23)</f>
        <v>26</v>
      </c>
      <c r="H21" s="105">
        <f t="shared" ref="H21" si="7">IFERROR(G21/E21,0)</f>
        <v>2.6</v>
      </c>
      <c r="I21" s="105">
        <f>IFERROR(G21/C21,0)</f>
        <v>2.6</v>
      </c>
    </row>
    <row r="22" spans="1:13" s="85" customFormat="1" ht="21.75" customHeight="1">
      <c r="A22" s="80" t="s">
        <v>70</v>
      </c>
      <c r="B22" s="81" t="s">
        <v>71</v>
      </c>
      <c r="C22" s="82">
        <v>2</v>
      </c>
      <c r="D22" s="82"/>
      <c r="E22" s="55">
        <f t="shared" si="6"/>
        <v>2</v>
      </c>
      <c r="F22" s="83"/>
      <c r="G22" s="83"/>
      <c r="H22" s="84"/>
      <c r="I22" s="84"/>
      <c r="K22" s="86"/>
    </row>
    <row r="23" spans="1:13" s="85" customFormat="1" ht="21.75" customHeight="1">
      <c r="A23" s="80" t="s">
        <v>70</v>
      </c>
      <c r="B23" s="81" t="s">
        <v>68</v>
      </c>
      <c r="C23" s="82">
        <v>8</v>
      </c>
      <c r="D23" s="82"/>
      <c r="E23" s="55">
        <f t="shared" si="6"/>
        <v>8</v>
      </c>
      <c r="F23" s="83"/>
      <c r="G23" s="83">
        <v>26</v>
      </c>
      <c r="H23" s="84"/>
      <c r="I23" s="84"/>
      <c r="K23" s="86"/>
    </row>
    <row r="24" spans="1:13" s="74" customFormat="1" ht="25.5" customHeight="1">
      <c r="A24" s="46" t="s">
        <v>40</v>
      </c>
      <c r="B24" s="50" t="s">
        <v>62</v>
      </c>
      <c r="C24" s="71">
        <f>+SUM(C25:C27)</f>
        <v>118944</v>
      </c>
      <c r="D24" s="71">
        <f>+SUM(D25:D27)</f>
        <v>7205.4</v>
      </c>
      <c r="E24" s="71">
        <f>+SUM(E25:E27)</f>
        <v>126149.4</v>
      </c>
      <c r="F24" s="71">
        <f>+SUM(F25:F27)</f>
        <v>0</v>
      </c>
      <c r="G24" s="71">
        <f>+SUM(G25:G27)</f>
        <v>126149</v>
      </c>
      <c r="H24" s="104">
        <f>IFERROR(G24/E24,0)</f>
        <v>0.99999682915653987</v>
      </c>
      <c r="I24" s="104">
        <f>IFERROR(G24/C24,0)</f>
        <v>1.0605747242399786</v>
      </c>
      <c r="J24" s="72"/>
      <c r="K24" s="73"/>
    </row>
    <row r="25" spans="1:13" ht="25.5" customHeight="1">
      <c r="A25" s="58">
        <v>1</v>
      </c>
      <c r="B25" s="49" t="s">
        <v>74</v>
      </c>
      <c r="C25" s="55">
        <v>118561</v>
      </c>
      <c r="D25" s="55"/>
      <c r="E25" s="55">
        <f>+SUM(C25:D25)</f>
        <v>118561</v>
      </c>
      <c r="F25" s="55"/>
      <c r="G25" s="55">
        <v>118561</v>
      </c>
      <c r="H25" s="105">
        <f>IFERROR(G25/E25,0)</f>
        <v>1</v>
      </c>
      <c r="I25" s="105">
        <f>IFERROR(G25/C25,0)</f>
        <v>1</v>
      </c>
      <c r="J25" s="88"/>
      <c r="K25" s="89"/>
    </row>
    <row r="26" spans="1:13" ht="25.5" customHeight="1">
      <c r="A26" s="58">
        <v>2</v>
      </c>
      <c r="B26" s="49" t="s">
        <v>75</v>
      </c>
      <c r="C26" s="55">
        <v>383</v>
      </c>
      <c r="D26" s="55">
        <f>458+5656+476.4+6</f>
        <v>6596.4</v>
      </c>
      <c r="E26" s="55">
        <f t="shared" ref="E26:E33" si="8">+SUM(C26:D26)</f>
        <v>6979.4</v>
      </c>
      <c r="F26" s="55"/>
      <c r="G26" s="55">
        <v>6979</v>
      </c>
      <c r="H26" s="105">
        <f>IFERROR(G26/E26,0)</f>
        <v>0.99994268848325074</v>
      </c>
      <c r="I26" s="105">
        <f t="shared" ref="I26:I27" si="9">IFERROR(G26/C26,0)</f>
        <v>18.221932114882506</v>
      </c>
      <c r="J26" s="88"/>
      <c r="K26" s="88">
        <f>7588-G26</f>
        <v>609</v>
      </c>
    </row>
    <row r="27" spans="1:13" ht="25.5" customHeight="1">
      <c r="A27" s="90">
        <v>3</v>
      </c>
      <c r="B27" s="91" t="s">
        <v>76</v>
      </c>
      <c r="C27" s="66">
        <f>+SUM(C28:C32)</f>
        <v>0</v>
      </c>
      <c r="D27" s="66">
        <f>+SUM(D28:D32)</f>
        <v>609</v>
      </c>
      <c r="E27" s="66">
        <f t="shared" si="8"/>
        <v>609</v>
      </c>
      <c r="F27" s="66">
        <f>+SUM(F28:F32)</f>
        <v>0</v>
      </c>
      <c r="G27" s="66">
        <f>+SUM(G28:G32)</f>
        <v>609</v>
      </c>
      <c r="H27" s="105">
        <f t="shared" ref="H27" si="10">IFERROR(G27/E27,0)</f>
        <v>1</v>
      </c>
      <c r="I27" s="105">
        <f t="shared" si="9"/>
        <v>0</v>
      </c>
      <c r="J27" s="88"/>
      <c r="K27" s="92">
        <f>+G27-C27</f>
        <v>609</v>
      </c>
    </row>
    <row r="28" spans="1:13" s="135" customFormat="1" ht="46.9" customHeight="1">
      <c r="A28" s="129" t="s">
        <v>70</v>
      </c>
      <c r="B28" s="130" t="s">
        <v>78</v>
      </c>
      <c r="C28" s="131"/>
      <c r="D28" s="131">
        <f>233+376</f>
        <v>609</v>
      </c>
      <c r="E28" s="132">
        <f t="shared" si="8"/>
        <v>609</v>
      </c>
      <c r="F28" s="131"/>
      <c r="G28" s="131">
        <v>609</v>
      </c>
      <c r="H28" s="133"/>
      <c r="I28" s="133"/>
      <c r="J28" s="134"/>
      <c r="K28" s="134"/>
    </row>
    <row r="29" spans="1:13" s="135" customFormat="1" ht="33" customHeight="1">
      <c r="A29" s="129" t="s">
        <v>70</v>
      </c>
      <c r="B29" s="130" t="s">
        <v>79</v>
      </c>
      <c r="C29" s="131"/>
      <c r="D29" s="131"/>
      <c r="E29" s="132">
        <f t="shared" si="8"/>
        <v>0</v>
      </c>
      <c r="F29" s="131"/>
      <c r="G29" s="131"/>
      <c r="H29" s="133"/>
      <c r="I29" s="133"/>
      <c r="J29" s="134"/>
      <c r="K29" s="134"/>
    </row>
    <row r="30" spans="1:13" s="135" customFormat="1" ht="22.9" customHeight="1">
      <c r="A30" s="129" t="s">
        <v>70</v>
      </c>
      <c r="B30" s="130" t="s">
        <v>80</v>
      </c>
      <c r="C30" s="131"/>
      <c r="D30" s="131"/>
      <c r="E30" s="132">
        <f t="shared" si="8"/>
        <v>0</v>
      </c>
      <c r="F30" s="131"/>
      <c r="G30" s="131"/>
      <c r="H30" s="133"/>
      <c r="I30" s="133"/>
      <c r="J30" s="134"/>
      <c r="K30" s="136">
        <f>+K6/C7*100</f>
        <v>0</v>
      </c>
    </row>
    <row r="31" spans="1:13" s="135" customFormat="1" ht="43.15" customHeight="1">
      <c r="A31" s="129" t="s">
        <v>70</v>
      </c>
      <c r="B31" s="130" t="s">
        <v>81</v>
      </c>
      <c r="C31" s="137"/>
      <c r="D31" s="137"/>
      <c r="E31" s="132">
        <f t="shared" si="8"/>
        <v>0</v>
      </c>
      <c r="F31" s="137"/>
      <c r="G31" s="137"/>
      <c r="H31" s="133"/>
      <c r="I31" s="133"/>
      <c r="J31" s="138"/>
      <c r="K31" s="139"/>
      <c r="L31" s="134"/>
    </row>
    <row r="32" spans="1:13" s="135" customFormat="1" ht="25.15" customHeight="1">
      <c r="A32" s="129" t="s">
        <v>70</v>
      </c>
      <c r="B32" s="130" t="s">
        <v>82</v>
      </c>
      <c r="C32" s="137"/>
      <c r="D32" s="137"/>
      <c r="E32" s="132">
        <f t="shared" si="8"/>
        <v>0</v>
      </c>
      <c r="F32" s="137"/>
      <c r="G32" s="137"/>
      <c r="H32" s="133"/>
      <c r="I32" s="133"/>
      <c r="J32" s="138"/>
      <c r="K32" s="139"/>
      <c r="M32" s="134"/>
    </row>
    <row r="33" spans="1:11" s="74" customFormat="1" ht="25.5" customHeight="1">
      <c r="A33" s="69" t="s">
        <v>41</v>
      </c>
      <c r="B33" s="93" t="s">
        <v>63</v>
      </c>
      <c r="C33" s="94"/>
      <c r="D33" s="94"/>
      <c r="E33" s="106">
        <f t="shared" si="8"/>
        <v>0</v>
      </c>
      <c r="F33" s="95"/>
      <c r="G33" s="95">
        <v>16361</v>
      </c>
      <c r="H33" s="69"/>
      <c r="I33" s="69"/>
      <c r="K33" s="72"/>
    </row>
    <row r="34" spans="1:11">
      <c r="B34" s="68"/>
      <c r="C34" s="96"/>
      <c r="D34" s="96"/>
      <c r="E34" s="96"/>
      <c r="F34" s="96"/>
      <c r="G34" s="96"/>
      <c r="H34" s="97"/>
      <c r="I34" s="97"/>
      <c r="K34" s="92"/>
    </row>
    <row r="35" spans="1:11">
      <c r="B35" s="68"/>
      <c r="C35" s="96"/>
      <c r="D35" s="96"/>
      <c r="E35" s="98"/>
      <c r="F35" s="98"/>
      <c r="G35" s="98"/>
      <c r="H35" s="97"/>
      <c r="I35" s="97"/>
      <c r="K35" s="88"/>
    </row>
    <row r="36" spans="1:11">
      <c r="B36" s="68"/>
      <c r="C36" s="96"/>
      <c r="D36" s="96"/>
      <c r="E36" s="98"/>
      <c r="F36" s="99"/>
      <c r="G36" s="99"/>
      <c r="H36" s="97"/>
      <c r="I36" s="97"/>
    </row>
    <row r="37" spans="1:11">
      <c r="B37" s="68"/>
      <c r="C37" s="96"/>
      <c r="D37" s="96"/>
      <c r="E37" s="96"/>
      <c r="F37" s="96"/>
      <c r="G37" s="96"/>
      <c r="H37" s="97"/>
      <c r="I37" s="97"/>
      <c r="K37" s="92"/>
    </row>
    <row r="38" spans="1:11">
      <c r="C38" s="96"/>
      <c r="D38" s="96"/>
      <c r="E38" s="96"/>
      <c r="F38" s="96"/>
      <c r="G38" s="96"/>
      <c r="H38" s="97"/>
      <c r="I38" s="97"/>
      <c r="K38" s="88"/>
    </row>
    <row r="39" spans="1:11">
      <c r="C39" s="96"/>
      <c r="D39" s="96"/>
      <c r="E39" s="100"/>
      <c r="F39" s="96"/>
      <c r="G39" s="96"/>
      <c r="H39" s="97"/>
      <c r="I39" s="97"/>
    </row>
    <row r="40" spans="1:11">
      <c r="C40" s="96"/>
      <c r="D40" s="96"/>
      <c r="E40" s="100"/>
      <c r="F40" s="96"/>
      <c r="G40" s="96"/>
      <c r="H40" s="97"/>
      <c r="I40" s="97"/>
    </row>
    <row r="41" spans="1:11">
      <c r="C41" s="96"/>
      <c r="D41" s="96"/>
      <c r="E41" s="101"/>
      <c r="F41" s="98"/>
      <c r="G41" s="98"/>
      <c r="H41" s="97"/>
      <c r="I41" s="102"/>
    </row>
    <row r="42" spans="1:11">
      <c r="C42" s="96"/>
      <c r="D42" s="96"/>
      <c r="E42" s="96"/>
      <c r="F42" s="96"/>
      <c r="G42" s="96"/>
      <c r="H42" s="97"/>
      <c r="I42" s="97"/>
    </row>
    <row r="43" spans="1:11">
      <c r="C43" s="96"/>
      <c r="D43" s="96"/>
      <c r="E43" s="96"/>
      <c r="F43" s="96"/>
      <c r="G43" s="96"/>
      <c r="H43" s="97"/>
      <c r="I43" s="97"/>
    </row>
    <row r="44" spans="1:11">
      <c r="C44" s="96"/>
      <c r="D44" s="96"/>
      <c r="E44" s="96"/>
      <c r="F44" s="96"/>
      <c r="G44" s="96"/>
      <c r="H44" s="97"/>
      <c r="I44" s="97"/>
    </row>
    <row r="45" spans="1:11">
      <c r="C45" s="96"/>
      <c r="D45" s="96"/>
      <c r="E45" s="96"/>
      <c r="F45" s="96"/>
      <c r="G45" s="96"/>
      <c r="H45" s="97"/>
      <c r="I45" s="97"/>
    </row>
    <row r="46" spans="1:11">
      <c r="C46" s="96"/>
      <c r="D46" s="96"/>
      <c r="E46" s="96"/>
      <c r="F46" s="96"/>
      <c r="G46" s="96"/>
      <c r="H46" s="97"/>
      <c r="I46" s="97"/>
    </row>
    <row r="47" spans="1:11">
      <c r="C47" s="96"/>
      <c r="D47" s="96"/>
      <c r="E47" s="96"/>
      <c r="F47" s="96"/>
      <c r="G47" s="96"/>
      <c r="H47" s="97"/>
      <c r="I47" s="97"/>
    </row>
    <row r="48" spans="1:11">
      <c r="C48" s="97"/>
      <c r="D48" s="97"/>
      <c r="E48" s="97"/>
      <c r="F48" s="97"/>
      <c r="G48" s="97"/>
      <c r="H48" s="97"/>
      <c r="I48" s="97"/>
    </row>
    <row r="49" spans="3:9">
      <c r="C49" s="97"/>
      <c r="D49" s="97"/>
      <c r="E49" s="97"/>
      <c r="F49" s="97"/>
      <c r="G49" s="97"/>
      <c r="H49" s="97"/>
      <c r="I49" s="97"/>
    </row>
    <row r="50" spans="3:9">
      <c r="C50" s="97"/>
      <c r="D50" s="97"/>
      <c r="E50" s="97"/>
      <c r="F50" s="97"/>
      <c r="G50" s="97"/>
      <c r="H50" s="97"/>
      <c r="I50" s="97"/>
    </row>
    <row r="51" spans="3:9">
      <c r="C51" s="97"/>
      <c r="D51" s="97"/>
      <c r="E51" s="97"/>
      <c r="F51" s="97"/>
      <c r="G51" s="97"/>
      <c r="H51" s="97"/>
      <c r="I51" s="97"/>
    </row>
    <row r="52" spans="3:9">
      <c r="C52" s="97"/>
      <c r="D52" s="97"/>
      <c r="E52" s="97"/>
      <c r="F52" s="97"/>
      <c r="G52" s="97"/>
      <c r="H52" s="97"/>
      <c r="I52" s="97"/>
    </row>
    <row r="53" spans="3:9">
      <c r="C53" s="97"/>
      <c r="D53" s="97"/>
      <c r="E53" s="97"/>
      <c r="F53" s="97"/>
      <c r="G53" s="97"/>
      <c r="H53" s="97"/>
      <c r="I53" s="97"/>
    </row>
    <row r="54" spans="3:9">
      <c r="C54" s="97"/>
      <c r="D54" s="97"/>
      <c r="E54" s="97"/>
      <c r="F54" s="97"/>
      <c r="G54" s="97"/>
      <c r="H54" s="97"/>
      <c r="I54" s="97"/>
    </row>
    <row r="55" spans="3:9">
      <c r="C55" s="97"/>
      <c r="D55" s="97"/>
      <c r="E55" s="97"/>
      <c r="F55" s="97"/>
      <c r="G55" s="97"/>
      <c r="H55" s="97"/>
      <c r="I55" s="97"/>
    </row>
    <row r="56" spans="3:9">
      <c r="C56" s="97"/>
      <c r="D56" s="97"/>
      <c r="E56" s="97"/>
      <c r="F56" s="97"/>
      <c r="G56" s="97"/>
      <c r="H56" s="97"/>
      <c r="I56" s="97"/>
    </row>
    <row r="57" spans="3:9">
      <c r="C57" s="97"/>
      <c r="D57" s="97"/>
      <c r="E57" s="97"/>
      <c r="F57" s="97"/>
      <c r="G57" s="97"/>
      <c r="H57" s="97"/>
      <c r="I57" s="97"/>
    </row>
    <row r="58" spans="3:9">
      <c r="C58" s="97"/>
      <c r="D58" s="97"/>
      <c r="E58" s="97"/>
      <c r="F58" s="97"/>
      <c r="G58" s="97"/>
      <c r="H58" s="97"/>
      <c r="I58" s="97"/>
    </row>
    <row r="59" spans="3:9">
      <c r="C59" s="97"/>
      <c r="D59" s="97"/>
      <c r="E59" s="97"/>
      <c r="F59" s="97"/>
      <c r="G59" s="97"/>
      <c r="H59" s="97"/>
      <c r="I59" s="97"/>
    </row>
    <row r="60" spans="3:9">
      <c r="C60" s="97"/>
      <c r="D60" s="97"/>
      <c r="E60" s="97"/>
      <c r="F60" s="97"/>
      <c r="G60" s="97"/>
      <c r="H60" s="97"/>
      <c r="I60" s="97"/>
    </row>
    <row r="61" spans="3:9">
      <c r="C61" s="97"/>
      <c r="D61" s="97"/>
      <c r="E61" s="97"/>
      <c r="F61" s="97"/>
      <c r="G61" s="97"/>
      <c r="H61" s="97"/>
      <c r="I61" s="97"/>
    </row>
    <row r="62" spans="3:9">
      <c r="C62" s="97"/>
      <c r="D62" s="97"/>
      <c r="E62" s="97"/>
      <c r="F62" s="97"/>
      <c r="G62" s="97"/>
      <c r="H62" s="97"/>
      <c r="I62" s="97"/>
    </row>
    <row r="63" spans="3:9">
      <c r="C63" s="97"/>
      <c r="D63" s="97"/>
      <c r="E63" s="97"/>
      <c r="F63" s="97"/>
      <c r="G63" s="97"/>
      <c r="H63" s="97"/>
      <c r="I63" s="97"/>
    </row>
    <row r="64" spans="3:9">
      <c r="C64" s="97"/>
      <c r="D64" s="97"/>
      <c r="E64" s="97"/>
      <c r="F64" s="97"/>
      <c r="G64" s="97"/>
      <c r="H64" s="97"/>
      <c r="I64" s="97"/>
    </row>
    <row r="65" spans="3:9">
      <c r="C65" s="97"/>
      <c r="D65" s="97"/>
      <c r="E65" s="97"/>
      <c r="F65" s="97"/>
      <c r="G65" s="97"/>
      <c r="H65" s="97"/>
      <c r="I65" s="97"/>
    </row>
    <row r="66" spans="3:9">
      <c r="C66" s="97"/>
      <c r="D66" s="97"/>
      <c r="E66" s="97"/>
      <c r="F66" s="97"/>
      <c r="G66" s="97"/>
      <c r="H66" s="97"/>
      <c r="I66" s="97"/>
    </row>
    <row r="67" spans="3:9">
      <c r="C67" s="97"/>
      <c r="D67" s="97"/>
      <c r="E67" s="97"/>
      <c r="F67" s="97"/>
      <c r="G67" s="97"/>
      <c r="H67" s="97"/>
      <c r="I67" s="97"/>
    </row>
    <row r="68" spans="3:9">
      <c r="C68" s="97"/>
      <c r="D68" s="97"/>
      <c r="E68" s="97"/>
      <c r="F68" s="97"/>
      <c r="G68" s="97"/>
      <c r="H68" s="97"/>
      <c r="I68" s="97"/>
    </row>
    <row r="69" spans="3:9">
      <c r="C69" s="97"/>
      <c r="D69" s="97"/>
      <c r="E69" s="97"/>
      <c r="F69" s="97"/>
      <c r="G69" s="97"/>
      <c r="H69" s="97"/>
      <c r="I69" s="97"/>
    </row>
    <row r="70" spans="3:9">
      <c r="C70" s="97"/>
      <c r="D70" s="97"/>
      <c r="E70" s="97"/>
      <c r="F70" s="97"/>
      <c r="G70" s="97"/>
      <c r="H70" s="97"/>
      <c r="I70" s="97"/>
    </row>
    <row r="71" spans="3:9">
      <c r="C71" s="97"/>
      <c r="D71" s="97"/>
      <c r="E71" s="97"/>
      <c r="F71" s="97"/>
      <c r="G71" s="97"/>
      <c r="H71" s="97"/>
      <c r="I71" s="97"/>
    </row>
    <row r="72" spans="3:9">
      <c r="C72" s="97"/>
      <c r="D72" s="97"/>
      <c r="E72" s="97"/>
      <c r="F72" s="97"/>
      <c r="G72" s="97"/>
      <c r="H72" s="97"/>
      <c r="I72" s="97"/>
    </row>
    <row r="73" spans="3:9">
      <c r="C73" s="97"/>
      <c r="D73" s="97"/>
      <c r="E73" s="97"/>
      <c r="F73" s="97"/>
      <c r="G73" s="97"/>
      <c r="H73" s="97"/>
      <c r="I73" s="97"/>
    </row>
    <row r="74" spans="3:9">
      <c r="C74" s="97"/>
      <c r="D74" s="97"/>
      <c r="E74" s="97"/>
      <c r="F74" s="97"/>
      <c r="G74" s="97"/>
      <c r="H74" s="97"/>
      <c r="I74" s="97"/>
    </row>
    <row r="75" spans="3:9">
      <c r="C75" s="97"/>
      <c r="D75" s="97"/>
      <c r="E75" s="97"/>
      <c r="F75" s="97"/>
      <c r="G75" s="97"/>
      <c r="H75" s="97"/>
      <c r="I75" s="97"/>
    </row>
    <row r="76" spans="3:9">
      <c r="C76" s="97"/>
      <c r="D76" s="97"/>
      <c r="E76" s="97"/>
      <c r="F76" s="97"/>
      <c r="G76" s="97"/>
      <c r="H76" s="97"/>
      <c r="I76" s="97"/>
    </row>
    <row r="77" spans="3:9">
      <c r="C77" s="97"/>
      <c r="D77" s="97"/>
      <c r="E77" s="97"/>
      <c r="F77" s="97"/>
      <c r="G77" s="97"/>
      <c r="H77" s="97"/>
      <c r="I77" s="97"/>
    </row>
    <row r="78" spans="3:9">
      <c r="C78" s="97"/>
      <c r="D78" s="97"/>
      <c r="E78" s="97"/>
      <c r="F78" s="97"/>
      <c r="G78" s="97"/>
      <c r="H78" s="97"/>
      <c r="I78" s="97"/>
    </row>
    <row r="79" spans="3:9">
      <c r="C79" s="97"/>
      <c r="D79" s="97"/>
      <c r="E79" s="97"/>
      <c r="F79" s="97"/>
      <c r="G79" s="97"/>
      <c r="H79" s="97"/>
      <c r="I79" s="97"/>
    </row>
    <row r="80" spans="3:9">
      <c r="C80" s="97"/>
      <c r="D80" s="97"/>
      <c r="E80" s="97"/>
      <c r="F80" s="97"/>
      <c r="G80" s="97"/>
      <c r="H80" s="97"/>
      <c r="I80" s="97"/>
    </row>
    <row r="81" spans="3:9">
      <c r="C81" s="97"/>
      <c r="D81" s="97"/>
      <c r="E81" s="97"/>
      <c r="F81" s="97"/>
      <c r="G81" s="97"/>
      <c r="H81" s="97"/>
      <c r="I81" s="97"/>
    </row>
    <row r="82" spans="3:9">
      <c r="C82" s="97"/>
      <c r="D82" s="97"/>
      <c r="E82" s="97"/>
      <c r="F82" s="97"/>
      <c r="G82" s="97"/>
      <c r="H82" s="97"/>
      <c r="I82" s="97"/>
    </row>
    <row r="83" spans="3:9">
      <c r="C83" s="97"/>
      <c r="D83" s="97"/>
      <c r="E83" s="97"/>
      <c r="F83" s="97"/>
      <c r="G83" s="97"/>
      <c r="H83" s="97"/>
      <c r="I83" s="97"/>
    </row>
    <row r="84" spans="3:9">
      <c r="C84" s="97"/>
      <c r="D84" s="97"/>
      <c r="E84" s="97"/>
      <c r="F84" s="97"/>
      <c r="G84" s="97"/>
      <c r="H84" s="97"/>
      <c r="I84" s="97"/>
    </row>
    <row r="85" spans="3:9">
      <c r="C85" s="97"/>
      <c r="D85" s="97"/>
      <c r="E85" s="97"/>
      <c r="F85" s="97"/>
      <c r="G85" s="97"/>
      <c r="H85" s="97"/>
      <c r="I85" s="97"/>
    </row>
    <row r="86" spans="3:9">
      <c r="C86" s="97"/>
      <c r="D86" s="97"/>
      <c r="E86" s="97"/>
      <c r="F86" s="97"/>
      <c r="G86" s="97"/>
      <c r="H86" s="97"/>
      <c r="I86" s="97"/>
    </row>
    <row r="87" spans="3:9">
      <c r="C87" s="97"/>
      <c r="D87" s="97"/>
      <c r="E87" s="97"/>
      <c r="F87" s="97"/>
      <c r="G87" s="97"/>
      <c r="H87" s="97"/>
      <c r="I87" s="97"/>
    </row>
    <row r="88" spans="3:9">
      <c r="C88" s="97"/>
      <c r="D88" s="97"/>
      <c r="E88" s="97"/>
      <c r="F88" s="97"/>
      <c r="G88" s="97"/>
      <c r="H88" s="97"/>
      <c r="I88" s="97"/>
    </row>
    <row r="89" spans="3:9">
      <c r="C89" s="97"/>
      <c r="D89" s="97"/>
      <c r="E89" s="97"/>
      <c r="F89" s="97"/>
      <c r="G89" s="97"/>
      <c r="H89" s="97"/>
      <c r="I89" s="97"/>
    </row>
    <row r="90" spans="3:9">
      <c r="C90" s="97"/>
      <c r="D90" s="97"/>
      <c r="E90" s="97"/>
      <c r="F90" s="97"/>
      <c r="G90" s="97"/>
      <c r="H90" s="97"/>
      <c r="I90" s="97"/>
    </row>
    <row r="91" spans="3:9">
      <c r="C91" s="97"/>
      <c r="D91" s="97"/>
      <c r="E91" s="97"/>
      <c r="F91" s="97"/>
      <c r="G91" s="97"/>
      <c r="H91" s="97"/>
      <c r="I91" s="97"/>
    </row>
    <row r="92" spans="3:9">
      <c r="C92" s="97"/>
      <c r="D92" s="97"/>
      <c r="E92" s="97"/>
      <c r="F92" s="97"/>
      <c r="G92" s="97"/>
      <c r="H92" s="97"/>
      <c r="I92" s="97"/>
    </row>
    <row r="93" spans="3:9">
      <c r="C93" s="97"/>
      <c r="D93" s="97"/>
      <c r="E93" s="97"/>
      <c r="F93" s="97"/>
      <c r="G93" s="97"/>
      <c r="H93" s="97"/>
      <c r="I93" s="97"/>
    </row>
    <row r="94" spans="3:9">
      <c r="C94" s="97"/>
      <c r="D94" s="97"/>
      <c r="E94" s="97"/>
      <c r="F94" s="97"/>
      <c r="G94" s="97"/>
      <c r="H94" s="97"/>
      <c r="I94" s="97"/>
    </row>
    <row r="95" spans="3:9">
      <c r="C95" s="97"/>
      <c r="D95" s="97"/>
      <c r="E95" s="97"/>
      <c r="F95" s="97"/>
      <c r="G95" s="97"/>
      <c r="H95" s="97"/>
      <c r="I95" s="97"/>
    </row>
    <row r="96" spans="3:9">
      <c r="C96" s="97"/>
      <c r="D96" s="97"/>
      <c r="E96" s="97"/>
      <c r="F96" s="97"/>
      <c r="G96" s="97"/>
      <c r="H96" s="97"/>
      <c r="I96" s="97"/>
    </row>
    <row r="97" spans="3:9">
      <c r="C97" s="97"/>
      <c r="D97" s="97"/>
      <c r="E97" s="97"/>
      <c r="F97" s="97"/>
      <c r="G97" s="97"/>
      <c r="H97" s="97"/>
      <c r="I97" s="97"/>
    </row>
    <row r="98" spans="3:9">
      <c r="C98" s="103"/>
      <c r="D98" s="103"/>
      <c r="E98" s="103"/>
      <c r="F98" s="103"/>
      <c r="G98" s="103"/>
      <c r="H98" s="103"/>
      <c r="I98" s="103"/>
    </row>
    <row r="99" spans="3:9">
      <c r="C99" s="103"/>
      <c r="D99" s="103"/>
      <c r="E99" s="103"/>
      <c r="F99" s="103"/>
      <c r="G99" s="103"/>
      <c r="H99" s="103"/>
      <c r="I99" s="103"/>
    </row>
    <row r="100" spans="3:9">
      <c r="C100" s="103"/>
      <c r="D100" s="103"/>
      <c r="E100" s="103"/>
      <c r="F100" s="103"/>
      <c r="G100" s="103"/>
      <c r="H100" s="103"/>
      <c r="I100" s="103"/>
    </row>
    <row r="101" spans="3:9">
      <c r="C101" s="103"/>
      <c r="D101" s="103"/>
      <c r="E101" s="103"/>
      <c r="F101" s="103"/>
      <c r="G101" s="103"/>
      <c r="H101" s="103"/>
      <c r="I101" s="103"/>
    </row>
    <row r="102" spans="3:9">
      <c r="C102" s="103"/>
      <c r="D102" s="103"/>
      <c r="E102" s="103"/>
      <c r="F102" s="103"/>
      <c r="G102" s="103"/>
      <c r="H102" s="103"/>
      <c r="I102" s="103"/>
    </row>
    <row r="103" spans="3:9">
      <c r="C103" s="103"/>
      <c r="D103" s="103"/>
      <c r="E103" s="103"/>
      <c r="F103" s="103"/>
      <c r="G103" s="103"/>
      <c r="H103" s="103"/>
      <c r="I103" s="103"/>
    </row>
    <row r="104" spans="3:9">
      <c r="C104" s="103"/>
      <c r="D104" s="103"/>
      <c r="E104" s="103"/>
      <c r="F104" s="103"/>
      <c r="G104" s="103"/>
      <c r="H104" s="103"/>
      <c r="I104" s="103"/>
    </row>
    <row r="105" spans="3:9">
      <c r="C105" s="103"/>
      <c r="D105" s="103"/>
      <c r="E105" s="103"/>
      <c r="F105" s="103"/>
      <c r="G105" s="103"/>
      <c r="H105" s="103"/>
      <c r="I105" s="103"/>
    </row>
    <row r="106" spans="3:9">
      <c r="C106" s="103"/>
      <c r="D106" s="103"/>
      <c r="E106" s="103"/>
      <c r="F106" s="103"/>
      <c r="G106" s="103"/>
      <c r="H106" s="103"/>
      <c r="I106" s="103"/>
    </row>
    <row r="107" spans="3:9">
      <c r="C107" s="103"/>
      <c r="D107" s="103"/>
      <c r="E107" s="103"/>
      <c r="F107" s="103"/>
      <c r="G107" s="103"/>
      <c r="H107" s="103"/>
      <c r="I107" s="103"/>
    </row>
    <row r="108" spans="3:9">
      <c r="C108" s="103"/>
      <c r="D108" s="103"/>
      <c r="E108" s="103"/>
      <c r="F108" s="103"/>
      <c r="G108" s="103"/>
      <c r="H108" s="103"/>
      <c r="I108" s="103"/>
    </row>
    <row r="109" spans="3:9">
      <c r="C109" s="103"/>
      <c r="D109" s="103"/>
      <c r="E109" s="103"/>
      <c r="F109" s="103"/>
      <c r="G109" s="103"/>
      <c r="H109" s="103"/>
      <c r="I109" s="103"/>
    </row>
    <row r="110" spans="3:9">
      <c r="C110" s="103"/>
      <c r="D110" s="103"/>
      <c r="E110" s="103"/>
      <c r="F110" s="103"/>
      <c r="G110" s="103"/>
      <c r="H110" s="103"/>
      <c r="I110" s="103"/>
    </row>
    <row r="111" spans="3:9">
      <c r="C111" s="103"/>
      <c r="D111" s="103"/>
      <c r="E111" s="103"/>
      <c r="F111" s="103"/>
      <c r="G111" s="103"/>
      <c r="H111" s="103"/>
      <c r="I111" s="103"/>
    </row>
    <row r="112" spans="3:9">
      <c r="C112" s="103"/>
      <c r="D112" s="103"/>
      <c r="E112" s="103"/>
      <c r="F112" s="103"/>
      <c r="G112" s="103"/>
      <c r="H112" s="103"/>
      <c r="I112" s="103"/>
    </row>
    <row r="113" spans="3:9">
      <c r="C113" s="103"/>
      <c r="D113" s="103"/>
      <c r="E113" s="103"/>
      <c r="F113" s="103"/>
      <c r="G113" s="103"/>
      <c r="H113" s="103"/>
      <c r="I113" s="103"/>
    </row>
    <row r="114" spans="3:9">
      <c r="C114" s="103"/>
      <c r="D114" s="103"/>
      <c r="E114" s="103"/>
      <c r="F114" s="103"/>
      <c r="G114" s="103"/>
      <c r="H114" s="103"/>
      <c r="I114" s="103"/>
    </row>
    <row r="115" spans="3:9">
      <c r="C115" s="103"/>
      <c r="D115" s="103"/>
      <c r="E115" s="103"/>
      <c r="F115" s="103"/>
      <c r="G115" s="103"/>
      <c r="H115" s="103"/>
      <c r="I115" s="103"/>
    </row>
    <row r="116" spans="3:9">
      <c r="C116" s="103"/>
      <c r="D116" s="103"/>
      <c r="E116" s="103"/>
      <c r="F116" s="103"/>
      <c r="G116" s="103"/>
      <c r="H116" s="103"/>
      <c r="I116" s="103"/>
    </row>
    <row r="117" spans="3:9">
      <c r="C117" s="103"/>
      <c r="D117" s="103"/>
      <c r="E117" s="103"/>
      <c r="F117" s="103"/>
      <c r="G117" s="103"/>
      <c r="H117" s="103"/>
      <c r="I117" s="103"/>
    </row>
    <row r="118" spans="3:9">
      <c r="C118" s="103"/>
      <c r="D118" s="103"/>
      <c r="E118" s="103"/>
      <c r="F118" s="103"/>
      <c r="G118" s="103"/>
      <c r="H118" s="103"/>
      <c r="I118" s="103"/>
    </row>
    <row r="119" spans="3:9">
      <c r="C119" s="103"/>
      <c r="D119" s="103"/>
      <c r="E119" s="103"/>
      <c r="F119" s="103"/>
      <c r="G119" s="103"/>
      <c r="H119" s="103"/>
      <c r="I119" s="103"/>
    </row>
    <row r="120" spans="3:9">
      <c r="C120" s="103"/>
      <c r="D120" s="103"/>
      <c r="E120" s="103"/>
      <c r="F120" s="103"/>
      <c r="G120" s="103"/>
      <c r="H120" s="103"/>
      <c r="I120" s="103"/>
    </row>
    <row r="121" spans="3:9">
      <c r="C121" s="103"/>
      <c r="D121" s="103"/>
      <c r="E121" s="103"/>
      <c r="F121" s="103"/>
      <c r="G121" s="103"/>
      <c r="H121" s="103"/>
      <c r="I121" s="103"/>
    </row>
    <row r="122" spans="3:9">
      <c r="C122" s="103"/>
      <c r="D122" s="103"/>
      <c r="E122" s="103"/>
      <c r="F122" s="103"/>
      <c r="G122" s="103"/>
      <c r="H122" s="103"/>
      <c r="I122" s="103"/>
    </row>
    <row r="123" spans="3:9">
      <c r="C123" s="103"/>
      <c r="D123" s="103"/>
      <c r="E123" s="103"/>
      <c r="F123" s="103"/>
      <c r="G123" s="103"/>
      <c r="H123" s="103"/>
      <c r="I123" s="103"/>
    </row>
    <row r="124" spans="3:9">
      <c r="C124" s="103"/>
      <c r="D124" s="103"/>
      <c r="E124" s="103"/>
      <c r="F124" s="103"/>
      <c r="G124" s="103"/>
      <c r="H124" s="103"/>
      <c r="I124" s="103"/>
    </row>
    <row r="125" spans="3:9">
      <c r="C125" s="103"/>
      <c r="D125" s="103"/>
      <c r="E125" s="103"/>
      <c r="F125" s="103"/>
      <c r="G125" s="103"/>
      <c r="H125" s="103"/>
      <c r="I125" s="103"/>
    </row>
    <row r="126" spans="3:9">
      <c r="C126" s="103"/>
      <c r="D126" s="103"/>
      <c r="E126" s="103"/>
      <c r="F126" s="103"/>
      <c r="G126" s="103"/>
      <c r="H126" s="103"/>
      <c r="I126" s="103"/>
    </row>
    <row r="127" spans="3:9">
      <c r="C127" s="103"/>
      <c r="D127" s="103"/>
      <c r="E127" s="103"/>
      <c r="F127" s="103"/>
      <c r="G127" s="103"/>
      <c r="H127" s="103"/>
      <c r="I127" s="103"/>
    </row>
    <row r="128" spans="3:9">
      <c r="C128" s="103"/>
      <c r="D128" s="103"/>
      <c r="E128" s="103"/>
      <c r="F128" s="103"/>
      <c r="G128" s="103"/>
      <c r="H128" s="103"/>
      <c r="I128" s="103"/>
    </row>
    <row r="129" spans="3:9">
      <c r="C129" s="103"/>
      <c r="D129" s="103"/>
      <c r="E129" s="103"/>
      <c r="F129" s="103"/>
      <c r="G129" s="103"/>
      <c r="H129" s="103"/>
      <c r="I129" s="103"/>
    </row>
    <row r="130" spans="3:9">
      <c r="C130" s="103"/>
      <c r="D130" s="103"/>
      <c r="E130" s="103"/>
      <c r="F130" s="103"/>
      <c r="G130" s="103"/>
      <c r="H130" s="103"/>
      <c r="I130" s="103"/>
    </row>
    <row r="131" spans="3:9">
      <c r="C131" s="103"/>
      <c r="D131" s="103"/>
      <c r="E131" s="103"/>
      <c r="F131" s="103"/>
      <c r="G131" s="103"/>
      <c r="H131" s="103"/>
      <c r="I131" s="103"/>
    </row>
    <row r="132" spans="3:9">
      <c r="C132" s="103"/>
      <c r="D132" s="103"/>
      <c r="E132" s="103"/>
      <c r="F132" s="103"/>
      <c r="G132" s="103"/>
      <c r="H132" s="103"/>
      <c r="I132" s="103"/>
    </row>
    <row r="133" spans="3:9">
      <c r="C133" s="103"/>
      <c r="D133" s="103"/>
      <c r="E133" s="103"/>
      <c r="F133" s="103"/>
      <c r="G133" s="103"/>
      <c r="H133" s="103"/>
      <c r="I133" s="103"/>
    </row>
    <row r="134" spans="3:9">
      <c r="C134" s="103"/>
      <c r="D134" s="103"/>
      <c r="E134" s="103"/>
      <c r="F134" s="103"/>
      <c r="G134" s="103"/>
      <c r="H134" s="103"/>
      <c r="I134" s="103"/>
    </row>
    <row r="135" spans="3:9">
      <c r="C135" s="103"/>
      <c r="D135" s="103"/>
      <c r="E135" s="103"/>
      <c r="F135" s="103"/>
      <c r="G135" s="103"/>
      <c r="H135" s="103"/>
      <c r="I135" s="103"/>
    </row>
    <row r="136" spans="3:9">
      <c r="C136" s="103"/>
      <c r="D136" s="103"/>
      <c r="E136" s="103"/>
      <c r="F136" s="103"/>
      <c r="G136" s="103"/>
      <c r="H136" s="103"/>
      <c r="I136" s="103"/>
    </row>
    <row r="137" spans="3:9">
      <c r="C137" s="103"/>
      <c r="D137" s="103"/>
      <c r="E137" s="103"/>
      <c r="F137" s="103"/>
      <c r="G137" s="103"/>
      <c r="H137" s="103"/>
      <c r="I137" s="103"/>
    </row>
    <row r="138" spans="3:9">
      <c r="C138" s="103"/>
      <c r="D138" s="103"/>
      <c r="E138" s="103"/>
      <c r="F138" s="103"/>
      <c r="G138" s="103"/>
      <c r="H138" s="103"/>
      <c r="I138" s="103"/>
    </row>
    <row r="139" spans="3:9">
      <c r="C139" s="103"/>
      <c r="D139" s="103"/>
      <c r="E139" s="103"/>
      <c r="F139" s="103"/>
      <c r="G139" s="103"/>
      <c r="H139" s="103"/>
      <c r="I139" s="103"/>
    </row>
    <row r="140" spans="3:9">
      <c r="C140" s="103"/>
      <c r="D140" s="103"/>
      <c r="E140" s="103"/>
      <c r="F140" s="103"/>
      <c r="G140" s="103"/>
      <c r="H140" s="103"/>
      <c r="I140" s="103"/>
    </row>
    <row r="141" spans="3:9">
      <c r="C141" s="103"/>
      <c r="D141" s="103"/>
      <c r="E141" s="103"/>
      <c r="F141" s="103"/>
      <c r="G141" s="103"/>
      <c r="H141" s="103"/>
      <c r="I141" s="103"/>
    </row>
    <row r="142" spans="3:9">
      <c r="C142" s="103"/>
      <c r="D142" s="103"/>
      <c r="E142" s="103"/>
      <c r="F142" s="103"/>
      <c r="G142" s="103"/>
      <c r="H142" s="103"/>
      <c r="I142" s="103"/>
    </row>
    <row r="143" spans="3:9">
      <c r="C143" s="103"/>
      <c r="D143" s="103"/>
      <c r="E143" s="103"/>
      <c r="F143" s="103"/>
      <c r="G143" s="103"/>
      <c r="H143" s="103"/>
      <c r="I143" s="103"/>
    </row>
    <row r="144" spans="3:9">
      <c r="C144" s="103"/>
      <c r="D144" s="103"/>
      <c r="E144" s="103"/>
      <c r="F144" s="103"/>
      <c r="G144" s="103"/>
      <c r="H144" s="103"/>
      <c r="I144" s="103"/>
    </row>
    <row r="145" spans="3:9">
      <c r="C145" s="103"/>
      <c r="D145" s="103"/>
      <c r="E145" s="103"/>
      <c r="F145" s="103"/>
      <c r="G145" s="103"/>
      <c r="H145" s="103"/>
      <c r="I145" s="103"/>
    </row>
    <row r="146" spans="3:9">
      <c r="C146" s="103"/>
      <c r="D146" s="103"/>
      <c r="E146" s="103"/>
      <c r="F146" s="103"/>
      <c r="G146" s="103"/>
      <c r="H146" s="103"/>
      <c r="I146" s="103"/>
    </row>
    <row r="147" spans="3:9">
      <c r="C147" s="103"/>
      <c r="D147" s="103"/>
      <c r="E147" s="103"/>
      <c r="F147" s="103"/>
      <c r="G147" s="103"/>
      <c r="H147" s="103"/>
      <c r="I147" s="103"/>
    </row>
    <row r="148" spans="3:9">
      <c r="C148" s="103"/>
      <c r="D148" s="103"/>
      <c r="E148" s="103"/>
      <c r="F148" s="103"/>
      <c r="G148" s="103"/>
      <c r="H148" s="103"/>
      <c r="I148" s="103"/>
    </row>
    <row r="149" spans="3:9">
      <c r="C149" s="103"/>
      <c r="D149" s="103"/>
      <c r="E149" s="103"/>
      <c r="F149" s="103"/>
      <c r="G149" s="103"/>
      <c r="H149" s="103"/>
      <c r="I149" s="103"/>
    </row>
    <row r="150" spans="3:9">
      <c r="C150" s="103"/>
      <c r="D150" s="103"/>
      <c r="E150" s="103"/>
      <c r="F150" s="103"/>
      <c r="G150" s="103"/>
      <c r="H150" s="103"/>
      <c r="I150" s="103"/>
    </row>
    <row r="151" spans="3:9">
      <c r="C151" s="103"/>
      <c r="D151" s="103"/>
      <c r="E151" s="103"/>
      <c r="F151" s="103"/>
      <c r="G151" s="103"/>
      <c r="H151" s="103"/>
      <c r="I151" s="103"/>
    </row>
    <row r="152" spans="3:9">
      <c r="C152" s="103"/>
      <c r="D152" s="103"/>
      <c r="E152" s="103"/>
      <c r="F152" s="103"/>
      <c r="G152" s="103"/>
      <c r="H152" s="103"/>
      <c r="I152" s="103"/>
    </row>
    <row r="153" spans="3:9">
      <c r="C153" s="103"/>
      <c r="D153" s="103"/>
      <c r="E153" s="103"/>
      <c r="F153" s="103"/>
      <c r="G153" s="103"/>
      <c r="H153" s="103"/>
      <c r="I153" s="103"/>
    </row>
    <row r="154" spans="3:9">
      <c r="C154" s="103"/>
      <c r="D154" s="103"/>
      <c r="E154" s="103"/>
      <c r="F154" s="103"/>
      <c r="G154" s="103"/>
      <c r="H154" s="103"/>
      <c r="I154" s="103"/>
    </row>
    <row r="155" spans="3:9">
      <c r="C155" s="103"/>
      <c r="D155" s="103"/>
      <c r="E155" s="103"/>
      <c r="F155" s="103"/>
      <c r="G155" s="103"/>
      <c r="H155" s="103"/>
      <c r="I155" s="103"/>
    </row>
    <row r="156" spans="3:9">
      <c r="C156" s="103"/>
      <c r="D156" s="103"/>
      <c r="E156" s="103"/>
      <c r="F156" s="103"/>
      <c r="G156" s="103"/>
      <c r="H156" s="103"/>
      <c r="I156" s="103"/>
    </row>
    <row r="157" spans="3:9">
      <c r="C157" s="103"/>
      <c r="D157" s="103"/>
      <c r="E157" s="103"/>
      <c r="F157" s="103"/>
      <c r="G157" s="103"/>
      <c r="H157" s="103"/>
      <c r="I157" s="103"/>
    </row>
    <row r="158" spans="3:9">
      <c r="C158" s="103"/>
      <c r="D158" s="103"/>
      <c r="E158" s="103"/>
      <c r="F158" s="103"/>
      <c r="G158" s="103"/>
      <c r="H158" s="103"/>
      <c r="I158" s="103"/>
    </row>
    <row r="159" spans="3:9">
      <c r="C159" s="103"/>
      <c r="D159" s="103"/>
      <c r="E159" s="103"/>
      <c r="F159" s="103"/>
      <c r="G159" s="103"/>
      <c r="H159" s="103"/>
      <c r="I159" s="103"/>
    </row>
    <row r="160" spans="3:9">
      <c r="C160" s="103"/>
      <c r="D160" s="103"/>
      <c r="E160" s="103"/>
      <c r="F160" s="103"/>
      <c r="G160" s="103"/>
      <c r="H160" s="103"/>
      <c r="I160" s="103"/>
    </row>
    <row r="161" spans="3:9">
      <c r="C161" s="103"/>
      <c r="D161" s="103"/>
      <c r="E161" s="103"/>
      <c r="F161" s="103"/>
      <c r="G161" s="103"/>
      <c r="H161" s="103"/>
      <c r="I161" s="103"/>
    </row>
    <row r="162" spans="3:9">
      <c r="C162" s="103"/>
      <c r="D162" s="103"/>
      <c r="E162" s="103"/>
      <c r="F162" s="103"/>
      <c r="G162" s="103"/>
      <c r="H162" s="103"/>
      <c r="I162" s="103"/>
    </row>
    <row r="163" spans="3:9">
      <c r="C163" s="103"/>
      <c r="D163" s="103"/>
      <c r="E163" s="103"/>
      <c r="F163" s="103"/>
      <c r="G163" s="103"/>
      <c r="H163" s="103"/>
      <c r="I163" s="103"/>
    </row>
    <row r="164" spans="3:9">
      <c r="C164" s="103"/>
      <c r="D164" s="103"/>
      <c r="E164" s="103"/>
      <c r="F164" s="103"/>
      <c r="G164" s="103"/>
      <c r="H164" s="103"/>
      <c r="I164" s="103"/>
    </row>
    <row r="165" spans="3:9">
      <c r="C165" s="103"/>
      <c r="D165" s="103"/>
      <c r="E165" s="103"/>
      <c r="F165" s="103"/>
      <c r="G165" s="103"/>
      <c r="H165" s="103"/>
      <c r="I165" s="103"/>
    </row>
    <row r="166" spans="3:9">
      <c r="C166" s="103"/>
      <c r="D166" s="103"/>
      <c r="E166" s="103"/>
      <c r="F166" s="103"/>
      <c r="G166" s="103"/>
      <c r="H166" s="103"/>
      <c r="I166" s="103"/>
    </row>
    <row r="167" spans="3:9">
      <c r="C167" s="103"/>
      <c r="D167" s="103"/>
      <c r="E167" s="103"/>
      <c r="F167" s="103"/>
      <c r="G167" s="103"/>
      <c r="H167" s="103"/>
      <c r="I167" s="103"/>
    </row>
    <row r="168" spans="3:9">
      <c r="C168" s="103"/>
      <c r="D168" s="103"/>
      <c r="E168" s="103"/>
      <c r="F168" s="103"/>
      <c r="G168" s="103"/>
      <c r="H168" s="103"/>
      <c r="I168" s="103"/>
    </row>
    <row r="169" spans="3:9">
      <c r="C169" s="103"/>
      <c r="D169" s="103"/>
      <c r="E169" s="103"/>
      <c r="F169" s="103"/>
      <c r="G169" s="103"/>
      <c r="H169" s="103"/>
      <c r="I169" s="103"/>
    </row>
    <row r="170" spans="3:9">
      <c r="C170" s="103"/>
      <c r="D170" s="103"/>
      <c r="E170" s="103"/>
      <c r="F170" s="103"/>
      <c r="G170" s="103"/>
      <c r="H170" s="103"/>
      <c r="I170" s="103"/>
    </row>
    <row r="171" spans="3:9">
      <c r="C171" s="103"/>
      <c r="D171" s="103"/>
      <c r="E171" s="103"/>
      <c r="F171" s="103"/>
      <c r="G171" s="103"/>
      <c r="H171" s="103"/>
      <c r="I171" s="103"/>
    </row>
    <row r="172" spans="3:9">
      <c r="C172" s="103"/>
      <c r="D172" s="103"/>
      <c r="E172" s="103"/>
      <c r="F172" s="103"/>
      <c r="G172" s="103"/>
      <c r="H172" s="103"/>
      <c r="I172" s="103"/>
    </row>
    <row r="173" spans="3:9">
      <c r="C173" s="103"/>
      <c r="D173" s="103"/>
      <c r="E173" s="103"/>
      <c r="F173" s="103"/>
      <c r="G173" s="103"/>
      <c r="H173" s="103"/>
      <c r="I173" s="103"/>
    </row>
    <row r="174" spans="3:9">
      <c r="C174" s="103"/>
      <c r="D174" s="103"/>
      <c r="E174" s="103"/>
      <c r="F174" s="103"/>
      <c r="G174" s="103"/>
      <c r="H174" s="103"/>
      <c r="I174" s="103"/>
    </row>
    <row r="175" spans="3:9">
      <c r="C175" s="103"/>
      <c r="D175" s="103"/>
      <c r="E175" s="103"/>
      <c r="F175" s="103"/>
      <c r="G175" s="103"/>
      <c r="H175" s="103"/>
      <c r="I175" s="103"/>
    </row>
    <row r="176" spans="3:9">
      <c r="C176" s="103"/>
      <c r="D176" s="103"/>
      <c r="E176" s="103"/>
      <c r="F176" s="103"/>
      <c r="G176" s="103"/>
      <c r="H176" s="103"/>
      <c r="I176" s="103"/>
    </row>
    <row r="177" spans="3:9">
      <c r="C177" s="103"/>
      <c r="D177" s="103"/>
      <c r="E177" s="103"/>
      <c r="F177" s="103"/>
      <c r="G177" s="103"/>
      <c r="H177" s="103"/>
      <c r="I177" s="103"/>
    </row>
    <row r="178" spans="3:9">
      <c r="C178" s="103"/>
      <c r="D178" s="103"/>
      <c r="E178" s="103"/>
      <c r="F178" s="103"/>
      <c r="G178" s="103"/>
      <c r="H178" s="103"/>
      <c r="I178" s="103"/>
    </row>
    <row r="179" spans="3:9">
      <c r="C179" s="103"/>
      <c r="D179" s="103"/>
      <c r="E179" s="103"/>
      <c r="F179" s="103"/>
      <c r="G179" s="103"/>
      <c r="H179" s="103"/>
      <c r="I179" s="103"/>
    </row>
    <row r="180" spans="3:9">
      <c r="C180" s="103"/>
      <c r="D180" s="103"/>
      <c r="E180" s="103"/>
      <c r="F180" s="103"/>
      <c r="G180" s="103"/>
      <c r="H180" s="103"/>
      <c r="I180" s="103"/>
    </row>
    <row r="181" spans="3:9">
      <c r="C181" s="103"/>
      <c r="D181" s="103"/>
      <c r="E181" s="103"/>
      <c r="F181" s="103"/>
      <c r="G181" s="103"/>
      <c r="H181" s="103"/>
      <c r="I181" s="103"/>
    </row>
    <row r="182" spans="3:9">
      <c r="C182" s="103"/>
      <c r="D182" s="103"/>
      <c r="E182" s="103"/>
      <c r="F182" s="103"/>
      <c r="G182" s="103"/>
      <c r="H182" s="103"/>
      <c r="I182" s="103"/>
    </row>
    <row r="183" spans="3:9">
      <c r="C183" s="103"/>
      <c r="D183" s="103"/>
      <c r="E183" s="103"/>
      <c r="F183" s="103"/>
      <c r="G183" s="103"/>
      <c r="H183" s="103"/>
      <c r="I183" s="103"/>
    </row>
    <row r="184" spans="3:9">
      <c r="C184" s="103"/>
      <c r="D184" s="103"/>
      <c r="E184" s="103"/>
      <c r="F184" s="103"/>
      <c r="G184" s="103"/>
      <c r="H184" s="103"/>
      <c r="I184" s="103"/>
    </row>
    <row r="185" spans="3:9">
      <c r="C185" s="103"/>
      <c r="D185" s="103"/>
      <c r="E185" s="103"/>
      <c r="F185" s="103"/>
      <c r="G185" s="103"/>
      <c r="H185" s="103"/>
      <c r="I185" s="103"/>
    </row>
    <row r="186" spans="3:9">
      <c r="C186" s="103"/>
      <c r="D186" s="103"/>
      <c r="E186" s="103"/>
      <c r="F186" s="103"/>
      <c r="G186" s="103"/>
      <c r="H186" s="103"/>
      <c r="I186" s="103"/>
    </row>
    <row r="187" spans="3:9">
      <c r="C187" s="103"/>
      <c r="D187" s="103"/>
      <c r="E187" s="103"/>
      <c r="F187" s="103"/>
      <c r="G187" s="103"/>
      <c r="H187" s="103"/>
      <c r="I187" s="103"/>
    </row>
    <row r="188" spans="3:9">
      <c r="C188" s="103"/>
      <c r="D188" s="103"/>
      <c r="E188" s="103"/>
      <c r="F188" s="103"/>
      <c r="G188" s="103"/>
      <c r="H188" s="103"/>
      <c r="I188" s="103"/>
    </row>
    <row r="189" spans="3:9">
      <c r="C189" s="103"/>
      <c r="D189" s="103"/>
      <c r="E189" s="103"/>
      <c r="F189" s="103"/>
      <c r="G189" s="103"/>
      <c r="H189" s="103"/>
      <c r="I189" s="103"/>
    </row>
    <row r="190" spans="3:9">
      <c r="C190" s="103"/>
      <c r="D190" s="103"/>
      <c r="E190" s="103"/>
      <c r="F190" s="103"/>
      <c r="G190" s="103"/>
      <c r="H190" s="103"/>
      <c r="I190" s="103"/>
    </row>
    <row r="191" spans="3:9">
      <c r="C191" s="103"/>
      <c r="D191" s="103"/>
      <c r="E191" s="103"/>
      <c r="F191" s="103"/>
      <c r="G191" s="103"/>
      <c r="H191" s="103"/>
      <c r="I191" s="103"/>
    </row>
    <row r="192" spans="3:9">
      <c r="C192" s="103"/>
      <c r="D192" s="103"/>
      <c r="E192" s="103"/>
      <c r="F192" s="103"/>
      <c r="G192" s="103"/>
      <c r="H192" s="103"/>
      <c r="I192" s="103"/>
    </row>
    <row r="193" spans="3:9">
      <c r="C193" s="103"/>
      <c r="D193" s="103"/>
      <c r="E193" s="103"/>
      <c r="F193" s="103"/>
      <c r="G193" s="103"/>
      <c r="H193" s="103"/>
      <c r="I193" s="103"/>
    </row>
    <row r="194" spans="3:9">
      <c r="C194" s="103"/>
      <c r="D194" s="103"/>
      <c r="E194" s="103"/>
      <c r="F194" s="103"/>
      <c r="G194" s="103"/>
      <c r="H194" s="103"/>
      <c r="I194" s="103"/>
    </row>
    <row r="195" spans="3:9">
      <c r="C195" s="103"/>
      <c r="D195" s="103"/>
      <c r="E195" s="103"/>
      <c r="F195" s="103"/>
      <c r="G195" s="103"/>
      <c r="H195" s="103"/>
      <c r="I195" s="103"/>
    </row>
    <row r="196" spans="3:9">
      <c r="C196" s="103"/>
      <c r="D196" s="103"/>
      <c r="E196" s="103"/>
      <c r="F196" s="103"/>
      <c r="G196" s="103"/>
      <c r="H196" s="103"/>
      <c r="I196" s="103"/>
    </row>
    <row r="197" spans="3:9">
      <c r="C197" s="103"/>
      <c r="D197" s="103"/>
      <c r="E197" s="103"/>
      <c r="F197" s="103"/>
      <c r="G197" s="103"/>
      <c r="H197" s="103"/>
      <c r="I197" s="103"/>
    </row>
    <row r="198" spans="3:9">
      <c r="C198" s="103"/>
      <c r="D198" s="103"/>
      <c r="E198" s="103"/>
      <c r="F198" s="103"/>
      <c r="G198" s="103"/>
      <c r="H198" s="103"/>
      <c r="I198" s="103"/>
    </row>
    <row r="199" spans="3:9">
      <c r="C199" s="103"/>
      <c r="D199" s="103"/>
      <c r="E199" s="103"/>
      <c r="F199" s="103"/>
      <c r="G199" s="103"/>
      <c r="H199" s="103"/>
      <c r="I199" s="103"/>
    </row>
    <row r="200" spans="3:9">
      <c r="C200" s="103"/>
      <c r="D200" s="103"/>
      <c r="E200" s="103"/>
      <c r="F200" s="103"/>
      <c r="G200" s="103"/>
      <c r="H200" s="103"/>
      <c r="I200" s="103"/>
    </row>
    <row r="201" spans="3:9">
      <c r="C201" s="103"/>
      <c r="D201" s="103"/>
      <c r="E201" s="103"/>
      <c r="F201" s="103"/>
      <c r="G201" s="103"/>
      <c r="H201" s="103"/>
      <c r="I201" s="103"/>
    </row>
    <row r="202" spans="3:9">
      <c r="C202" s="103"/>
      <c r="D202" s="103"/>
      <c r="E202" s="103"/>
      <c r="F202" s="103"/>
      <c r="G202" s="103"/>
      <c r="H202" s="103"/>
      <c r="I202" s="103"/>
    </row>
    <row r="203" spans="3:9">
      <c r="C203" s="103"/>
      <c r="D203" s="103"/>
      <c r="E203" s="103"/>
      <c r="F203" s="103"/>
      <c r="G203" s="103"/>
      <c r="H203" s="103"/>
      <c r="I203" s="103"/>
    </row>
    <row r="204" spans="3:9">
      <c r="C204" s="103"/>
      <c r="D204" s="103"/>
      <c r="E204" s="103"/>
      <c r="F204" s="103"/>
      <c r="G204" s="103"/>
      <c r="H204" s="103"/>
      <c r="I204" s="103"/>
    </row>
    <row r="205" spans="3:9">
      <c r="C205" s="103"/>
      <c r="D205" s="103"/>
      <c r="E205" s="103"/>
      <c r="F205" s="103"/>
      <c r="G205" s="103"/>
      <c r="H205" s="103"/>
      <c r="I205" s="103"/>
    </row>
    <row r="206" spans="3:9">
      <c r="C206" s="103"/>
      <c r="D206" s="103"/>
      <c r="E206" s="103"/>
      <c r="F206" s="103"/>
      <c r="G206" s="103"/>
      <c r="H206" s="103"/>
      <c r="I206" s="103"/>
    </row>
    <row r="207" spans="3:9">
      <c r="C207" s="103"/>
      <c r="D207" s="103"/>
      <c r="E207" s="103"/>
      <c r="F207" s="103"/>
      <c r="G207" s="103"/>
      <c r="H207" s="103"/>
      <c r="I207" s="103"/>
    </row>
    <row r="208" spans="3:9">
      <c r="C208" s="103"/>
      <c r="D208" s="103"/>
      <c r="E208" s="103"/>
      <c r="F208" s="103"/>
      <c r="G208" s="103"/>
      <c r="H208" s="103"/>
      <c r="I208" s="103"/>
    </row>
    <row r="209" spans="3:9">
      <c r="C209" s="103"/>
      <c r="D209" s="103"/>
      <c r="E209" s="103"/>
      <c r="F209" s="103"/>
      <c r="G209" s="103"/>
      <c r="H209" s="103"/>
      <c r="I209" s="103"/>
    </row>
    <row r="210" spans="3:9">
      <c r="C210" s="103"/>
      <c r="D210" s="103"/>
      <c r="E210" s="103"/>
      <c r="F210" s="103"/>
      <c r="G210" s="103"/>
      <c r="H210" s="103"/>
      <c r="I210" s="103"/>
    </row>
    <row r="211" spans="3:9">
      <c r="C211" s="103"/>
      <c r="D211" s="103"/>
      <c r="E211" s="103"/>
      <c r="F211" s="103"/>
      <c r="G211" s="103"/>
      <c r="H211" s="103"/>
      <c r="I211" s="103"/>
    </row>
    <row r="212" spans="3:9">
      <c r="C212" s="103"/>
      <c r="D212" s="103"/>
      <c r="E212" s="103"/>
      <c r="F212" s="103"/>
      <c r="G212" s="103"/>
      <c r="H212" s="103"/>
      <c r="I212" s="103"/>
    </row>
  </sheetData>
  <mergeCells count="11">
    <mergeCell ref="A5:A6"/>
    <mergeCell ref="D5:D6"/>
    <mergeCell ref="H4:I4"/>
    <mergeCell ref="G1:I1"/>
    <mergeCell ref="H5:I5"/>
    <mergeCell ref="B5:B6"/>
    <mergeCell ref="C5:C6"/>
    <mergeCell ref="E5:E6"/>
    <mergeCell ref="F5:G5"/>
    <mergeCell ref="A3:I3"/>
    <mergeCell ref="A2:I2"/>
  </mergeCells>
  <pageMargins left="0.11811023622047245" right="7.874015748031496E-2" top="0.39370078740157483" bottom="0.19685039370078741" header="0.31496062992125984" footer="0.31496062992125984"/>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01"/>
  <sheetViews>
    <sheetView tabSelected="1" workbookViewId="0">
      <pane ySplit="7" topLeftCell="A8" activePane="bottomLeft" state="frozen"/>
      <selection pane="bottomLeft" activeCell="D4" sqref="D4"/>
    </sheetView>
  </sheetViews>
  <sheetFormatPr defaultColWidth="9.140625" defaultRowHeight="15"/>
  <cols>
    <col min="1" max="1" width="7.42578125" style="44" customWidth="1"/>
    <col min="2" max="2" width="48.85546875" style="44" customWidth="1"/>
    <col min="3" max="3" width="11.85546875" style="44" customWidth="1"/>
    <col min="4" max="4" width="13.28515625" style="44" customWidth="1"/>
    <col min="5" max="5" width="15.7109375" style="44" customWidth="1"/>
    <col min="6" max="6" width="11.5703125" style="44" customWidth="1"/>
    <col min="7" max="7" width="11.28515625" style="44" customWidth="1"/>
    <col min="8" max="8" width="18" style="44" customWidth="1"/>
    <col min="9" max="9" width="14.28515625" style="44" customWidth="1"/>
    <col min="10" max="10" width="9.42578125" style="44" hidden="1" customWidth="1"/>
    <col min="11" max="11" width="10.140625" style="44" hidden="1" customWidth="1"/>
    <col min="12" max="13" width="10.42578125" style="44" hidden="1" customWidth="1"/>
    <col min="14" max="14" width="11" style="44" hidden="1" customWidth="1"/>
    <col min="15" max="15" width="9.140625" style="44" hidden="1" customWidth="1"/>
    <col min="16" max="17" width="0" style="44" hidden="1" customWidth="1"/>
    <col min="18" max="16384" width="9.140625" style="44"/>
  </cols>
  <sheetData>
    <row r="1" spans="1:18">
      <c r="G1" s="124" t="s">
        <v>43</v>
      </c>
      <c r="H1" s="124"/>
      <c r="I1" s="124"/>
    </row>
    <row r="2" spans="1:18" ht="18.75" customHeight="1">
      <c r="A2" s="119" t="s">
        <v>113</v>
      </c>
      <c r="B2" s="119"/>
      <c r="C2" s="119"/>
      <c r="D2" s="119"/>
      <c r="E2" s="119"/>
      <c r="F2" s="119"/>
      <c r="G2" s="119"/>
      <c r="H2" s="119"/>
      <c r="I2" s="119"/>
    </row>
    <row r="3" spans="1:18">
      <c r="A3" s="123" t="str">
        <f>'Biểu số 01'!A3:I3</f>
        <v>(Kèm theo Báo cáo số         /BC-UBND ngày        tháng 7 năm 2026 của UBND xã Pu Sam Cáp)</v>
      </c>
      <c r="B3" s="123"/>
      <c r="C3" s="123"/>
      <c r="D3" s="123"/>
      <c r="E3" s="123"/>
      <c r="F3" s="123"/>
      <c r="G3" s="123"/>
      <c r="H3" s="123"/>
      <c r="I3" s="123"/>
    </row>
    <row r="4" spans="1:18">
      <c r="H4" s="125" t="s">
        <v>39</v>
      </c>
      <c r="I4" s="125"/>
    </row>
    <row r="5" spans="1:18" s="53" customFormat="1" ht="33" customHeight="1">
      <c r="A5" s="120" t="s">
        <v>0</v>
      </c>
      <c r="B5" s="120" t="s">
        <v>47</v>
      </c>
      <c r="C5" s="120" t="s">
        <v>57</v>
      </c>
      <c r="D5" s="116" t="s">
        <v>77</v>
      </c>
      <c r="E5" s="120" t="s">
        <v>84</v>
      </c>
      <c r="F5" s="121" t="s">
        <v>59</v>
      </c>
      <c r="G5" s="122"/>
      <c r="H5" s="120" t="s">
        <v>48</v>
      </c>
      <c r="I5" s="120"/>
      <c r="P5" s="127"/>
      <c r="Q5" s="128"/>
      <c r="R5" s="70"/>
    </row>
    <row r="6" spans="1:18" s="53" customFormat="1" ht="82.9" customHeight="1">
      <c r="A6" s="120"/>
      <c r="B6" s="120"/>
      <c r="C6" s="120"/>
      <c r="D6" s="117"/>
      <c r="E6" s="120"/>
      <c r="F6" s="111" t="s">
        <v>119</v>
      </c>
      <c r="G6" s="111" t="s">
        <v>117</v>
      </c>
      <c r="H6" s="45" t="s">
        <v>85</v>
      </c>
      <c r="I6" s="45" t="s">
        <v>115</v>
      </c>
      <c r="J6" s="53" t="s">
        <v>106</v>
      </c>
      <c r="K6" s="53" t="s">
        <v>108</v>
      </c>
      <c r="L6" s="53" t="s">
        <v>109</v>
      </c>
      <c r="M6" s="53" t="s">
        <v>110</v>
      </c>
      <c r="N6" s="53" t="s">
        <v>111</v>
      </c>
      <c r="O6" s="53" t="s">
        <v>112</v>
      </c>
    </row>
    <row r="7" spans="1:18" s="54" customFormat="1" ht="18.600000000000001" customHeight="1">
      <c r="A7" s="49"/>
      <c r="B7" s="46" t="s">
        <v>50</v>
      </c>
      <c r="C7" s="52">
        <f>+C8+C33</f>
        <v>119906</v>
      </c>
      <c r="D7" s="52">
        <f>+D8+D33</f>
        <v>7205.4000000000015</v>
      </c>
      <c r="E7" s="52">
        <f>+E8+E33</f>
        <v>127111.4</v>
      </c>
      <c r="F7" s="52">
        <f>+F8+F33</f>
        <v>5586</v>
      </c>
      <c r="G7" s="52">
        <f>+G8+G33</f>
        <v>58661</v>
      </c>
      <c r="H7" s="104">
        <f>IFERROR(G7/E7,0)</f>
        <v>0.46149283227153509</v>
      </c>
      <c r="I7" s="104">
        <f>IFERROR(G7/C7,0)</f>
        <v>0.48922489283271897</v>
      </c>
      <c r="J7" s="62">
        <f t="shared" ref="J7:O7" si="0">+SUM(J8:J33)</f>
        <v>6741.4</v>
      </c>
      <c r="K7" s="62">
        <f t="shared" si="0"/>
        <v>0</v>
      </c>
      <c r="L7" s="62">
        <f>+SUM(L8:L33)</f>
        <v>458</v>
      </c>
      <c r="M7" s="62">
        <f>+SUM(M8:M33)</f>
        <v>0</v>
      </c>
      <c r="N7" s="62">
        <f t="shared" si="0"/>
        <v>0</v>
      </c>
      <c r="O7" s="62">
        <f t="shared" si="0"/>
        <v>6</v>
      </c>
    </row>
    <row r="8" spans="1:18" s="53" customFormat="1" ht="25.9" customHeight="1">
      <c r="A8" s="46" t="s">
        <v>1</v>
      </c>
      <c r="B8" s="50" t="s">
        <v>51</v>
      </c>
      <c r="C8" s="52">
        <f>+C9+C11+C22+C23+C24+C30+C32</f>
        <v>119906</v>
      </c>
      <c r="D8" s="52">
        <f>+D9+D11+D22+D23+D24+D30+D32</f>
        <v>7205.4000000000015</v>
      </c>
      <c r="E8" s="52">
        <f>+E9+E11+E22+E23+E24+E30+E32</f>
        <v>127111.4</v>
      </c>
      <c r="F8" s="52">
        <f>+F9+F11+F22+F23+F24+F30+F32</f>
        <v>5586</v>
      </c>
      <c r="G8" s="52">
        <f>+G9+G11+G22+G23+G24+G30+G32</f>
        <v>58661</v>
      </c>
      <c r="H8" s="104">
        <f>IFERROR(G8/E8,0)</f>
        <v>0.46149283227153509</v>
      </c>
      <c r="I8" s="104">
        <f>IFERROR(G8/C8,0)</f>
        <v>0.48922489283271897</v>
      </c>
      <c r="J8" s="109"/>
      <c r="K8" s="109"/>
      <c r="L8" s="109"/>
      <c r="M8" s="109"/>
      <c r="N8" s="109"/>
      <c r="O8" s="109"/>
      <c r="P8" s="109"/>
    </row>
    <row r="9" spans="1:18" s="53" customFormat="1" ht="22.9" customHeight="1">
      <c r="A9" s="46" t="s">
        <v>2</v>
      </c>
      <c r="B9" s="50" t="s">
        <v>88</v>
      </c>
      <c r="C9" s="52">
        <f>+C10</f>
        <v>59</v>
      </c>
      <c r="D9" s="52">
        <f>+D10</f>
        <v>0</v>
      </c>
      <c r="E9" s="52">
        <f>+E10</f>
        <v>59</v>
      </c>
      <c r="F9" s="52"/>
      <c r="G9" s="52"/>
      <c r="H9" s="104">
        <f>IFERROR(G9/E9,0)</f>
        <v>0</v>
      </c>
      <c r="I9" s="104">
        <f t="shared" ref="I9" si="1">IFERROR(G9/C9,0)</f>
        <v>0</v>
      </c>
      <c r="J9" s="109"/>
      <c r="K9" s="109"/>
      <c r="L9" s="109"/>
      <c r="M9" s="109"/>
      <c r="N9" s="109"/>
      <c r="O9" s="109"/>
      <c r="P9" s="109"/>
    </row>
    <row r="10" spans="1:18" s="54" customFormat="1" ht="21.6" customHeight="1">
      <c r="A10" s="58">
        <v>1</v>
      </c>
      <c r="B10" s="49" t="s">
        <v>89</v>
      </c>
      <c r="C10" s="63">
        <v>59</v>
      </c>
      <c r="D10" s="63"/>
      <c r="E10" s="63">
        <f>+SUM(C10:D10)</f>
        <v>59</v>
      </c>
      <c r="F10" s="63"/>
      <c r="G10" s="63"/>
      <c r="H10" s="105"/>
      <c r="I10" s="48"/>
      <c r="J10" s="57"/>
      <c r="K10" s="57"/>
      <c r="L10" s="57"/>
      <c r="M10" s="57"/>
      <c r="N10" s="57"/>
      <c r="O10" s="57"/>
      <c r="P10" s="57"/>
    </row>
    <row r="11" spans="1:18" s="53" customFormat="1" ht="22.15" customHeight="1">
      <c r="A11" s="46" t="s">
        <v>3</v>
      </c>
      <c r="B11" s="50" t="s">
        <v>4</v>
      </c>
      <c r="C11" s="52">
        <f>+SUM(C12:C21)</f>
        <v>115598</v>
      </c>
      <c r="D11" s="52">
        <f>+SUM(D12:D21)</f>
        <v>7986.4000000000015</v>
      </c>
      <c r="E11" s="52">
        <f>+SUM(E12:E21)</f>
        <v>123584.4</v>
      </c>
      <c r="F11" s="52">
        <f>+SUM(F12:F21)</f>
        <v>5586</v>
      </c>
      <c r="G11" s="52">
        <f>+SUM(G12:G21)</f>
        <v>58486</v>
      </c>
      <c r="H11" s="104">
        <f>IFERROR(G11/E11,0)</f>
        <v>0.4732474325238461</v>
      </c>
      <c r="I11" s="104">
        <f>IFERROR(G11/C11,0)</f>
        <v>0.50594300939462622</v>
      </c>
      <c r="J11" s="109"/>
      <c r="K11" s="109"/>
      <c r="L11" s="109"/>
      <c r="M11" s="109"/>
      <c r="N11" s="109"/>
      <c r="O11" s="109"/>
      <c r="P11" s="109"/>
    </row>
    <row r="12" spans="1:18" s="54" customFormat="1" ht="22.15" customHeight="1">
      <c r="A12" s="58">
        <f>+SUBTOTAL(103,$B$12:B12)</f>
        <v>1</v>
      </c>
      <c r="B12" s="49" t="s">
        <v>102</v>
      </c>
      <c r="C12" s="59">
        <v>71165</v>
      </c>
      <c r="D12" s="59">
        <f>+SUM(J12:T12)</f>
        <v>0</v>
      </c>
      <c r="E12" s="63">
        <f t="shared" ref="E12:E16" si="2">+SUM(C12:D12)</f>
        <v>71165</v>
      </c>
      <c r="F12" s="59">
        <v>2908</v>
      </c>
      <c r="G12" s="59">
        <v>36428</v>
      </c>
      <c r="H12" s="105">
        <f>IFERROR(G12/E12,0)</f>
        <v>0.51188084030070957</v>
      </c>
      <c r="I12" s="105">
        <f>IFERROR(G12/C12,0)</f>
        <v>0.51188084030070957</v>
      </c>
      <c r="J12" s="57"/>
      <c r="K12" s="57"/>
      <c r="L12" s="57"/>
      <c r="M12" s="57"/>
      <c r="N12" s="57"/>
      <c r="O12" s="57"/>
      <c r="P12" s="57"/>
    </row>
    <row r="13" spans="1:18" s="54" customFormat="1" ht="22.15" customHeight="1">
      <c r="A13" s="58">
        <f>+SUBTOTAL(103,$B$12:B13)</f>
        <v>2</v>
      </c>
      <c r="B13" s="49" t="s">
        <v>103</v>
      </c>
      <c r="C13" s="59">
        <v>1024</v>
      </c>
      <c r="D13" s="59">
        <f t="shared" ref="D13:D16" si="3">+SUM(J13:T13)</f>
        <v>0</v>
      </c>
      <c r="E13" s="63">
        <f t="shared" si="2"/>
        <v>1024</v>
      </c>
      <c r="F13" s="59"/>
      <c r="G13" s="59">
        <v>24</v>
      </c>
      <c r="H13" s="105">
        <f t="shared" ref="H12:H20" si="4">IFERROR(G13/E13,0)</f>
        <v>2.34375E-2</v>
      </c>
      <c r="I13" s="105">
        <f t="shared" ref="I12:I20" si="5">IFERROR(G13/C13,0)</f>
        <v>2.34375E-2</v>
      </c>
      <c r="J13" s="57"/>
      <c r="K13" s="57"/>
      <c r="L13" s="57"/>
      <c r="M13" s="57"/>
      <c r="N13" s="57"/>
      <c r="O13" s="57"/>
      <c r="P13" s="57"/>
    </row>
    <row r="14" spans="1:18" s="54" customFormat="1" ht="32.450000000000003" customHeight="1">
      <c r="A14" s="58">
        <f>+SUBTOTAL(103,$B$12:B14)</f>
        <v>3</v>
      </c>
      <c r="B14" s="60" t="s">
        <v>104</v>
      </c>
      <c r="C14" s="59">
        <v>824</v>
      </c>
      <c r="D14" s="59">
        <f t="shared" si="3"/>
        <v>0</v>
      </c>
      <c r="E14" s="63">
        <f>+SUM(C14:D14)</f>
        <v>824</v>
      </c>
      <c r="F14" s="59"/>
      <c r="G14" s="59">
        <v>10</v>
      </c>
      <c r="H14" s="105">
        <f t="shared" si="4"/>
        <v>1.2135922330097087E-2</v>
      </c>
      <c r="I14" s="105">
        <f t="shared" si="5"/>
        <v>1.2135922330097087E-2</v>
      </c>
      <c r="J14" s="57"/>
      <c r="K14" s="57"/>
      <c r="L14" s="57"/>
      <c r="M14" s="57"/>
      <c r="N14" s="57"/>
      <c r="O14" s="57"/>
      <c r="P14" s="57"/>
    </row>
    <row r="15" spans="1:18" s="54" customFormat="1" ht="26.45" customHeight="1">
      <c r="A15" s="58">
        <f>+SUBTOTAL(103,$B$12:B15)</f>
        <v>4</v>
      </c>
      <c r="B15" s="60" t="s">
        <v>105</v>
      </c>
      <c r="C15" s="59">
        <v>773</v>
      </c>
      <c r="D15" s="59">
        <f t="shared" si="3"/>
        <v>0</v>
      </c>
      <c r="E15" s="63">
        <f t="shared" si="2"/>
        <v>773</v>
      </c>
      <c r="F15" s="59"/>
      <c r="G15" s="59">
        <v>231</v>
      </c>
      <c r="H15" s="105">
        <f t="shared" si="4"/>
        <v>0.29883570504527812</v>
      </c>
      <c r="I15" s="105">
        <f t="shared" si="5"/>
        <v>0.29883570504527812</v>
      </c>
      <c r="J15" s="57"/>
      <c r="K15" s="57"/>
      <c r="L15" s="57"/>
      <c r="M15" s="57"/>
      <c r="N15" s="57"/>
      <c r="O15" s="57"/>
      <c r="P15" s="57"/>
    </row>
    <row r="16" spans="1:18" s="54" customFormat="1" ht="26.45" customHeight="1">
      <c r="A16" s="58">
        <f>+SUBTOTAL(103,$B$12:B16)</f>
        <v>5</v>
      </c>
      <c r="B16" s="60" t="s">
        <v>52</v>
      </c>
      <c r="C16" s="59">
        <v>400</v>
      </c>
      <c r="D16" s="59">
        <f t="shared" si="3"/>
        <v>0</v>
      </c>
      <c r="E16" s="63">
        <f t="shared" si="2"/>
        <v>400</v>
      </c>
      <c r="F16" s="59"/>
      <c r="G16" s="59"/>
      <c r="H16" s="105">
        <f t="shared" si="4"/>
        <v>0</v>
      </c>
      <c r="I16" s="105">
        <f t="shared" si="5"/>
        <v>0</v>
      </c>
      <c r="J16" s="57"/>
      <c r="K16" s="57"/>
      <c r="L16" s="57"/>
      <c r="M16" s="57"/>
      <c r="N16" s="57"/>
      <c r="O16" s="57"/>
      <c r="P16" s="57"/>
    </row>
    <row r="17" spans="1:16" s="54" customFormat="1" ht="25.15" customHeight="1">
      <c r="A17" s="58">
        <f>+SUBTOTAL(103,$B$12:B17)</f>
        <v>6</v>
      </c>
      <c r="B17" s="60" t="s">
        <v>116</v>
      </c>
      <c r="C17" s="59">
        <v>21635</v>
      </c>
      <c r="D17" s="59">
        <f>+SUM(J17:T17)</f>
        <v>4801.2</v>
      </c>
      <c r="E17" s="63">
        <f>+SUM(C17:D17)</f>
        <v>26436.2</v>
      </c>
      <c r="F17" s="59">
        <v>2566</v>
      </c>
      <c r="G17" s="59">
        <v>14889</v>
      </c>
      <c r="H17" s="105">
        <f t="shared" si="4"/>
        <v>0.56320499920563472</v>
      </c>
      <c r="I17" s="105">
        <f t="shared" si="5"/>
        <v>0.68819043217009479</v>
      </c>
      <c r="J17" s="57">
        <v>277.2</v>
      </c>
      <c r="K17" s="57">
        <f>351+973</f>
        <v>1324</v>
      </c>
      <c r="L17" s="57">
        <v>458</v>
      </c>
      <c r="M17" s="57">
        <f>496+888+450+467+321+120</f>
        <v>2742</v>
      </c>
      <c r="N17" s="57"/>
      <c r="O17" s="57"/>
      <c r="P17" s="57"/>
    </row>
    <row r="18" spans="1:16" s="54" customFormat="1" ht="32.450000000000003" customHeight="1">
      <c r="A18" s="58">
        <f>+SUBTOTAL(103,$B$12:B18)</f>
        <v>7</v>
      </c>
      <c r="B18" s="60" t="s">
        <v>91</v>
      </c>
      <c r="C18" s="59">
        <v>7813</v>
      </c>
      <c r="D18" s="59">
        <f>+SUM(J18:T18)</f>
        <v>0</v>
      </c>
      <c r="E18" s="63">
        <f>+SUM(C18:D18)</f>
        <v>7813</v>
      </c>
      <c r="F18" s="59"/>
      <c r="G18" s="59">
        <f>2456-G31</f>
        <v>2281</v>
      </c>
      <c r="H18" s="105">
        <f t="shared" si="4"/>
        <v>0.29194931524382439</v>
      </c>
      <c r="I18" s="105">
        <f t="shared" si="5"/>
        <v>0.29194931524382439</v>
      </c>
      <c r="J18" s="57"/>
      <c r="K18" s="57"/>
      <c r="L18" s="57"/>
      <c r="M18" s="57"/>
      <c r="N18" s="57"/>
      <c r="O18" s="57"/>
      <c r="P18" s="57"/>
    </row>
    <row r="19" spans="1:16" s="54" customFormat="1" ht="32.450000000000003" customHeight="1">
      <c r="A19" s="58">
        <f>+SUBTOTAL(103,$B$12:B19)</f>
        <v>8</v>
      </c>
      <c r="B19" s="60" t="s">
        <v>90</v>
      </c>
      <c r="C19" s="59"/>
      <c r="D19" s="59">
        <f>+SUM(J19:T19)</f>
        <v>5782</v>
      </c>
      <c r="E19" s="63">
        <f>+SUM(C19:D19)</f>
        <v>5782</v>
      </c>
      <c r="F19" s="59">
        <v>4</v>
      </c>
      <c r="G19" s="59">
        <v>2685</v>
      </c>
      <c r="H19" s="105">
        <f t="shared" si="4"/>
        <v>0.46437218955378762</v>
      </c>
      <c r="I19" s="105"/>
      <c r="J19" s="57">
        <f>126+5656</f>
        <v>5782</v>
      </c>
      <c r="K19" s="57"/>
      <c r="L19" s="57"/>
      <c r="M19" s="57"/>
      <c r="N19" s="57"/>
      <c r="O19" s="57"/>
      <c r="P19" s="57"/>
    </row>
    <row r="20" spans="1:16" s="54" customFormat="1" ht="43.15" customHeight="1">
      <c r="A20" s="58">
        <f>+SUBTOTAL(103,$B$12:B20)</f>
        <v>9</v>
      </c>
      <c r="B20" s="60" t="s">
        <v>107</v>
      </c>
      <c r="C20" s="59">
        <v>2246</v>
      </c>
      <c r="D20" s="59">
        <f>+SUM(J20:T20)</f>
        <v>3748.2</v>
      </c>
      <c r="E20" s="63">
        <f>+SUM(C20:D20)</f>
        <v>5994.2</v>
      </c>
      <c r="F20" s="59">
        <v>108</v>
      </c>
      <c r="G20" s="59">
        <v>1938</v>
      </c>
      <c r="H20" s="105">
        <f t="shared" si="4"/>
        <v>0.32331253545093591</v>
      </c>
      <c r="I20" s="105">
        <f t="shared" si="5"/>
        <v>0.86286731967943009</v>
      </c>
      <c r="J20" s="57">
        <v>73.2</v>
      </c>
      <c r="K20" s="57">
        <f>60+1487</f>
        <v>1547</v>
      </c>
      <c r="L20" s="57"/>
      <c r="M20" s="57">
        <v>732</v>
      </c>
      <c r="N20" s="57">
        <v>1396</v>
      </c>
      <c r="O20" s="57"/>
      <c r="P20" s="57"/>
    </row>
    <row r="21" spans="1:16" s="54" customFormat="1" ht="26.45" customHeight="1">
      <c r="A21" s="58">
        <f>+SUBTOTAL(103,$B$12:B21)</f>
        <v>10</v>
      </c>
      <c r="B21" s="60" t="s">
        <v>53</v>
      </c>
      <c r="C21" s="59">
        <v>9718</v>
      </c>
      <c r="D21" s="59">
        <f>+SUM(J21:T21)</f>
        <v>-6345</v>
      </c>
      <c r="E21" s="63">
        <f>+SUM(C21:D21)</f>
        <v>3373</v>
      </c>
      <c r="F21" s="59"/>
      <c r="G21" s="59"/>
      <c r="H21" s="105"/>
      <c r="I21" s="105"/>
      <c r="J21" s="57"/>
      <c r="K21" s="108">
        <v>-2871</v>
      </c>
      <c r="L21" s="57"/>
      <c r="M21" s="57">
        <v>-3474</v>
      </c>
      <c r="N21" s="57"/>
      <c r="O21" s="57"/>
      <c r="P21" s="57"/>
    </row>
    <row r="22" spans="1:16" s="53" customFormat="1" ht="19.899999999999999" customHeight="1">
      <c r="A22" s="46" t="s">
        <v>92</v>
      </c>
      <c r="B22" s="51" t="s">
        <v>93</v>
      </c>
      <c r="C22" s="61">
        <v>1408</v>
      </c>
      <c r="D22" s="61"/>
      <c r="E22" s="61">
        <f>+SUM(C22:D22)</f>
        <v>1408</v>
      </c>
      <c r="F22" s="61">
        <v>0</v>
      </c>
      <c r="G22" s="61">
        <v>0</v>
      </c>
      <c r="H22" s="105"/>
      <c r="I22" s="47"/>
      <c r="J22" s="109"/>
      <c r="K22" s="109"/>
      <c r="L22" s="109"/>
      <c r="M22" s="109"/>
      <c r="N22" s="109"/>
      <c r="O22" s="109"/>
      <c r="P22" s="109"/>
    </row>
    <row r="23" spans="1:16" s="53" customFormat="1" ht="19.899999999999999" customHeight="1">
      <c r="A23" s="46" t="s">
        <v>94</v>
      </c>
      <c r="B23" s="51" t="s">
        <v>54</v>
      </c>
      <c r="C23" s="61">
        <v>2458</v>
      </c>
      <c r="D23" s="59">
        <f>+SUM(J23:T23)</f>
        <v>-1396</v>
      </c>
      <c r="E23" s="61">
        <f>+SUM(C23:D23)</f>
        <v>1062</v>
      </c>
      <c r="F23" s="61">
        <v>0</v>
      </c>
      <c r="G23" s="61">
        <v>0</v>
      </c>
      <c r="H23" s="105"/>
      <c r="I23" s="47"/>
      <c r="J23" s="109"/>
      <c r="K23" s="109"/>
      <c r="L23" s="109"/>
      <c r="M23" s="109"/>
      <c r="N23" s="109">
        <v>-1396</v>
      </c>
      <c r="O23" s="109"/>
      <c r="P23" s="109"/>
    </row>
    <row r="24" spans="1:16" s="53" customFormat="1" ht="30.6" customHeight="1">
      <c r="A24" s="46" t="s">
        <v>95</v>
      </c>
      <c r="B24" s="51" t="s">
        <v>96</v>
      </c>
      <c r="C24" s="61">
        <f>+SUM(C25:C29)</f>
        <v>0</v>
      </c>
      <c r="D24" s="61">
        <f t="shared" ref="D24" si="6">+SUM(D25:D29)</f>
        <v>609</v>
      </c>
      <c r="E24" s="61">
        <f>+SUM(E25:E29)</f>
        <v>609</v>
      </c>
      <c r="F24" s="61">
        <f>+SUM(F25:F29)</f>
        <v>0</v>
      </c>
      <c r="G24" s="61">
        <f>+SUM(G25:G29)</f>
        <v>0</v>
      </c>
      <c r="H24" s="104">
        <f>IFERROR(G24/E24,0)</f>
        <v>0</v>
      </c>
      <c r="I24" s="104">
        <f>IFERROR(G24/C24,0)</f>
        <v>0</v>
      </c>
      <c r="J24" s="109"/>
      <c r="K24" s="109"/>
      <c r="L24" s="109"/>
      <c r="M24" s="109"/>
      <c r="N24" s="109"/>
      <c r="O24" s="109"/>
      <c r="P24" s="109"/>
    </row>
    <row r="25" spans="1:16" s="54" customFormat="1" ht="48.6" customHeight="1">
      <c r="A25" s="58">
        <v>1</v>
      </c>
      <c r="B25" s="60" t="s">
        <v>78</v>
      </c>
      <c r="C25" s="59"/>
      <c r="D25" s="59">
        <f>+SUM(J25:T25)</f>
        <v>609</v>
      </c>
      <c r="E25" s="59">
        <f>+SUM(C25:D25)</f>
        <v>609</v>
      </c>
      <c r="F25" s="59"/>
      <c r="G25" s="59"/>
      <c r="H25" s="105"/>
      <c r="I25" s="49"/>
      <c r="J25" s="57">
        <f>233+376</f>
        <v>609</v>
      </c>
      <c r="K25" s="57"/>
      <c r="L25" s="57"/>
      <c r="M25" s="57"/>
      <c r="N25" s="57"/>
      <c r="O25" s="57"/>
      <c r="P25" s="57"/>
    </row>
    <row r="26" spans="1:16" s="54" customFormat="1" ht="31.9" customHeight="1">
      <c r="A26" s="58">
        <v>2</v>
      </c>
      <c r="B26" s="60" t="s">
        <v>79</v>
      </c>
      <c r="C26" s="59"/>
      <c r="D26" s="59">
        <f>+SUM(J26:T26)</f>
        <v>0</v>
      </c>
      <c r="E26" s="59">
        <f t="shared" ref="E26:E29" si="7">+SUM(C26:D26)</f>
        <v>0</v>
      </c>
      <c r="F26" s="59"/>
      <c r="G26" s="59"/>
      <c r="H26" s="105"/>
      <c r="I26" s="49"/>
      <c r="J26" s="57"/>
      <c r="K26" s="57"/>
      <c r="L26" s="57"/>
      <c r="M26" s="57"/>
      <c r="N26" s="57"/>
      <c r="O26" s="57"/>
      <c r="P26" s="57"/>
    </row>
    <row r="27" spans="1:16" s="54" customFormat="1" ht="31.9" customHeight="1">
      <c r="A27" s="58">
        <v>3</v>
      </c>
      <c r="B27" s="60" t="s">
        <v>80</v>
      </c>
      <c r="C27" s="59"/>
      <c r="D27" s="59">
        <f>+SUM(J27:T27)</f>
        <v>0</v>
      </c>
      <c r="E27" s="59">
        <f t="shared" si="7"/>
        <v>0</v>
      </c>
      <c r="F27" s="59"/>
      <c r="G27" s="59"/>
      <c r="H27" s="105"/>
      <c r="I27" s="49"/>
      <c r="J27" s="57"/>
      <c r="K27" s="57"/>
      <c r="L27" s="57"/>
      <c r="M27" s="57"/>
      <c r="N27" s="57"/>
      <c r="O27" s="57"/>
      <c r="P27" s="57"/>
    </row>
    <row r="28" spans="1:16" s="54" customFormat="1" ht="36.6" customHeight="1">
      <c r="A28" s="58">
        <v>4</v>
      </c>
      <c r="B28" s="60" t="s">
        <v>81</v>
      </c>
      <c r="C28" s="59"/>
      <c r="D28" s="59">
        <f>+SUM(J28:T28)</f>
        <v>0</v>
      </c>
      <c r="E28" s="59">
        <f t="shared" si="7"/>
        <v>0</v>
      </c>
      <c r="F28" s="59"/>
      <c r="G28" s="59"/>
      <c r="H28" s="105"/>
      <c r="I28" s="49"/>
      <c r="J28" s="57"/>
      <c r="K28" s="57"/>
      <c r="L28" s="57"/>
      <c r="M28" s="57"/>
      <c r="N28" s="57"/>
      <c r="O28" s="57"/>
      <c r="P28" s="57"/>
    </row>
    <row r="29" spans="1:16" s="54" customFormat="1" ht="29.45" customHeight="1">
      <c r="A29" s="58">
        <v>5</v>
      </c>
      <c r="B29" s="60" t="s">
        <v>82</v>
      </c>
      <c r="C29" s="59"/>
      <c r="D29" s="59">
        <f>+SUM(J29:T29)</f>
        <v>0</v>
      </c>
      <c r="E29" s="59">
        <f t="shared" si="7"/>
        <v>0</v>
      </c>
      <c r="F29" s="59"/>
      <c r="G29" s="59"/>
      <c r="H29" s="105"/>
      <c r="I29" s="49"/>
      <c r="J29" s="57"/>
      <c r="K29" s="57"/>
      <c r="L29" s="57"/>
      <c r="M29" s="57"/>
      <c r="N29" s="57"/>
      <c r="O29" s="57"/>
      <c r="P29" s="57"/>
    </row>
    <row r="30" spans="1:16" s="53" customFormat="1" ht="21" customHeight="1">
      <c r="A30" s="46" t="s">
        <v>97</v>
      </c>
      <c r="B30" s="51" t="s">
        <v>98</v>
      </c>
      <c r="C30" s="61">
        <f>+SUM(C31)</f>
        <v>383</v>
      </c>
      <c r="D30" s="61">
        <f>+SUM(D31)</f>
        <v>6</v>
      </c>
      <c r="E30" s="61">
        <f>+E31</f>
        <v>389</v>
      </c>
      <c r="F30" s="61">
        <f>+F31</f>
        <v>0</v>
      </c>
      <c r="G30" s="61">
        <f>+G31</f>
        <v>175</v>
      </c>
      <c r="H30" s="104">
        <f>IFERROR(G30/E30,0)</f>
        <v>0.44987146529562982</v>
      </c>
      <c r="I30" s="104">
        <f>IFERROR(G30/C30,0)</f>
        <v>0.45691906005221933</v>
      </c>
      <c r="J30" s="109"/>
      <c r="K30" s="109"/>
      <c r="L30" s="109"/>
      <c r="M30" s="109"/>
      <c r="N30" s="109"/>
      <c r="O30" s="109"/>
      <c r="P30" s="109"/>
    </row>
    <row r="31" spans="1:16" s="54" customFormat="1" ht="34.15" customHeight="1">
      <c r="A31" s="58">
        <v>1</v>
      </c>
      <c r="B31" s="60" t="s">
        <v>99</v>
      </c>
      <c r="C31" s="59">
        <v>383</v>
      </c>
      <c r="D31" s="59">
        <f>+SUM(J31:T31)</f>
        <v>6</v>
      </c>
      <c r="E31" s="59">
        <f>+SUM(C31:D31)</f>
        <v>389</v>
      </c>
      <c r="F31" s="59"/>
      <c r="G31" s="59">
        <v>175</v>
      </c>
      <c r="H31" s="105">
        <f>IFERROR(G31/E31,0)</f>
        <v>0.44987146529562982</v>
      </c>
      <c r="I31" s="105">
        <f>IFERROR(G31/C31,0)</f>
        <v>0.45691906005221933</v>
      </c>
      <c r="J31" s="57"/>
      <c r="K31" s="57"/>
      <c r="L31" s="57"/>
      <c r="M31" s="57"/>
      <c r="N31" s="57"/>
      <c r="O31" s="57">
        <v>6</v>
      </c>
      <c r="P31" s="57"/>
    </row>
    <row r="32" spans="1:16" s="53" customFormat="1" ht="33" customHeight="1">
      <c r="A32" s="46" t="s">
        <v>100</v>
      </c>
      <c r="B32" s="51" t="s">
        <v>101</v>
      </c>
      <c r="C32" s="61"/>
      <c r="D32" s="61"/>
      <c r="E32" s="61"/>
      <c r="F32" s="61">
        <f>+SUM(F33:F33)</f>
        <v>0</v>
      </c>
      <c r="G32" s="61">
        <f>+SUM(G33:G33)</f>
        <v>0</v>
      </c>
      <c r="H32" s="50"/>
      <c r="I32" s="50"/>
      <c r="J32" s="109"/>
      <c r="K32" s="109"/>
      <c r="L32" s="109"/>
      <c r="M32" s="109"/>
      <c r="N32" s="109"/>
      <c r="O32" s="109"/>
      <c r="P32" s="109"/>
    </row>
    <row r="33" spans="1:16" s="53" customFormat="1" ht="26.45" customHeight="1">
      <c r="A33" s="46" t="s">
        <v>40</v>
      </c>
      <c r="B33" s="107" t="s">
        <v>55</v>
      </c>
      <c r="C33" s="61"/>
      <c r="D33" s="61"/>
      <c r="E33" s="61"/>
      <c r="F33" s="61"/>
      <c r="G33" s="61"/>
      <c r="H33" s="50"/>
      <c r="I33" s="50"/>
      <c r="J33" s="109"/>
      <c r="K33" s="109"/>
      <c r="L33" s="109"/>
      <c r="M33" s="109"/>
      <c r="N33" s="109"/>
      <c r="O33" s="109"/>
      <c r="P33" s="109"/>
    </row>
    <row r="34" spans="1:16" s="54" customFormat="1">
      <c r="C34" s="57"/>
      <c r="D34" s="57"/>
      <c r="E34" s="57"/>
      <c r="F34" s="57"/>
      <c r="G34" s="57"/>
      <c r="J34" s="57"/>
      <c r="K34" s="57"/>
      <c r="L34" s="57"/>
      <c r="M34" s="57"/>
      <c r="N34" s="57"/>
      <c r="O34" s="57"/>
      <c r="P34" s="57"/>
    </row>
    <row r="35" spans="1:16" s="54" customFormat="1">
      <c r="C35" s="57"/>
      <c r="D35" s="57"/>
      <c r="E35" s="57"/>
      <c r="F35" s="57"/>
      <c r="G35" s="57"/>
      <c r="J35" s="57"/>
      <c r="K35" s="57"/>
      <c r="L35" s="57"/>
      <c r="M35" s="57"/>
      <c r="N35" s="57"/>
      <c r="O35" s="57"/>
      <c r="P35" s="57"/>
    </row>
    <row r="36" spans="1:16" s="54" customFormat="1">
      <c r="C36" s="57"/>
      <c r="D36" s="57"/>
      <c r="E36" s="57"/>
      <c r="F36" s="57"/>
      <c r="G36" s="57"/>
      <c r="J36" s="57"/>
      <c r="K36" s="57"/>
      <c r="L36" s="57"/>
      <c r="M36" s="57"/>
      <c r="N36" s="57"/>
      <c r="O36" s="57"/>
      <c r="P36" s="57"/>
    </row>
    <row r="37" spans="1:16" s="54" customFormat="1">
      <c r="C37" s="57"/>
      <c r="D37" s="57"/>
      <c r="E37" s="57"/>
      <c r="F37" s="57"/>
      <c r="G37" s="57"/>
      <c r="J37" s="57"/>
      <c r="K37" s="57"/>
      <c r="L37" s="57"/>
      <c r="M37" s="57"/>
      <c r="N37" s="57"/>
      <c r="O37" s="57"/>
      <c r="P37" s="57"/>
    </row>
    <row r="38" spans="1:16" s="54" customFormat="1">
      <c r="C38" s="57"/>
      <c r="D38" s="57"/>
      <c r="E38" s="57"/>
      <c r="F38" s="57"/>
      <c r="G38" s="57"/>
      <c r="J38" s="57"/>
      <c r="K38" s="57"/>
      <c r="L38" s="57"/>
      <c r="M38" s="57"/>
      <c r="N38" s="57"/>
      <c r="O38" s="57"/>
      <c r="P38" s="57"/>
    </row>
    <row r="39" spans="1:16" s="54" customFormat="1">
      <c r="C39" s="57"/>
      <c r="D39" s="57"/>
      <c r="E39" s="57"/>
      <c r="F39" s="57"/>
      <c r="G39" s="57"/>
      <c r="J39" s="57"/>
      <c r="K39" s="57"/>
      <c r="L39" s="57"/>
      <c r="M39" s="57"/>
      <c r="N39" s="57"/>
      <c r="O39" s="57"/>
      <c r="P39" s="57"/>
    </row>
    <row r="40" spans="1:16" s="54" customFormat="1">
      <c r="C40" s="57"/>
      <c r="D40" s="57"/>
      <c r="E40" s="57"/>
      <c r="F40" s="57"/>
      <c r="G40" s="57"/>
      <c r="J40" s="57"/>
      <c r="K40" s="57"/>
      <c r="L40" s="57"/>
      <c r="M40" s="57"/>
      <c r="N40" s="57"/>
      <c r="O40" s="57"/>
      <c r="P40" s="57"/>
    </row>
    <row r="41" spans="1:16" s="54" customFormat="1">
      <c r="C41" s="57"/>
      <c r="D41" s="57"/>
      <c r="E41" s="57"/>
      <c r="F41" s="57"/>
      <c r="G41" s="57"/>
      <c r="J41" s="57"/>
      <c r="K41" s="57"/>
      <c r="L41" s="57"/>
      <c r="M41" s="57"/>
      <c r="N41" s="57"/>
      <c r="O41" s="57"/>
      <c r="P41" s="57"/>
    </row>
    <row r="42" spans="1:16" s="54" customFormat="1">
      <c r="C42" s="57"/>
      <c r="D42" s="57"/>
      <c r="E42" s="57"/>
      <c r="F42" s="57"/>
      <c r="G42" s="57"/>
      <c r="J42" s="57"/>
      <c r="K42" s="57"/>
      <c r="L42" s="57"/>
      <c r="M42" s="57"/>
      <c r="N42" s="57"/>
      <c r="O42" s="57"/>
      <c r="P42" s="57"/>
    </row>
    <row r="43" spans="1:16" s="54" customFormat="1">
      <c r="C43" s="57"/>
      <c r="D43" s="57"/>
      <c r="E43" s="57"/>
      <c r="F43" s="57"/>
      <c r="G43" s="57"/>
      <c r="J43" s="57"/>
      <c r="K43" s="57"/>
      <c r="L43" s="57"/>
      <c r="M43" s="57"/>
      <c r="N43" s="57"/>
      <c r="O43" s="57"/>
      <c r="P43" s="57"/>
    </row>
    <row r="44" spans="1:16" s="54" customFormat="1">
      <c r="C44" s="57"/>
      <c r="D44" s="57"/>
      <c r="E44" s="57"/>
      <c r="F44" s="57"/>
      <c r="G44" s="57"/>
      <c r="J44" s="57"/>
      <c r="K44" s="57"/>
      <c r="L44" s="57"/>
      <c r="M44" s="57"/>
      <c r="N44" s="57"/>
      <c r="O44" s="57"/>
      <c r="P44" s="57"/>
    </row>
    <row r="45" spans="1:16" s="54" customFormat="1">
      <c r="C45" s="57"/>
      <c r="D45" s="57"/>
      <c r="E45" s="57"/>
      <c r="F45" s="57"/>
      <c r="G45" s="57"/>
      <c r="J45" s="57"/>
      <c r="K45" s="57"/>
      <c r="L45" s="57"/>
      <c r="M45" s="57"/>
      <c r="N45" s="57"/>
      <c r="O45" s="57"/>
      <c r="P45" s="57"/>
    </row>
    <row r="46" spans="1:16" s="54" customFormat="1">
      <c r="C46" s="57"/>
      <c r="D46" s="57"/>
      <c r="E46" s="57"/>
      <c r="F46" s="57"/>
      <c r="G46" s="57"/>
      <c r="J46" s="57"/>
      <c r="K46" s="57"/>
      <c r="L46" s="57"/>
      <c r="M46" s="57"/>
      <c r="N46" s="57"/>
      <c r="O46" s="57"/>
      <c r="P46" s="57"/>
    </row>
    <row r="47" spans="1:16" s="54" customFormat="1">
      <c r="C47" s="57"/>
      <c r="D47" s="57"/>
      <c r="E47" s="57"/>
      <c r="F47" s="57"/>
      <c r="G47" s="57"/>
      <c r="J47" s="57"/>
      <c r="K47" s="57"/>
      <c r="L47" s="57"/>
      <c r="M47" s="57"/>
      <c r="N47" s="57"/>
      <c r="O47" s="57"/>
      <c r="P47" s="57"/>
    </row>
    <row r="48" spans="1:16" s="54" customFormat="1">
      <c r="C48" s="57"/>
      <c r="D48" s="57"/>
      <c r="E48" s="57"/>
      <c r="F48" s="57"/>
      <c r="G48" s="57"/>
      <c r="J48" s="57"/>
      <c r="K48" s="57"/>
      <c r="L48" s="57"/>
      <c r="M48" s="57"/>
      <c r="N48" s="57"/>
      <c r="O48" s="57"/>
      <c r="P48" s="57"/>
    </row>
    <row r="49" spans="3:16" s="54" customFormat="1">
      <c r="C49" s="57"/>
      <c r="D49" s="57"/>
      <c r="E49" s="57"/>
      <c r="F49" s="57"/>
      <c r="G49" s="57"/>
      <c r="J49" s="57"/>
      <c r="K49" s="57"/>
      <c r="L49" s="57"/>
      <c r="M49" s="57"/>
      <c r="N49" s="57"/>
      <c r="O49" s="57"/>
      <c r="P49" s="57"/>
    </row>
    <row r="50" spans="3:16" s="54" customFormat="1">
      <c r="C50" s="57"/>
      <c r="D50" s="57"/>
      <c r="E50" s="57"/>
      <c r="F50" s="57"/>
      <c r="G50" s="57"/>
      <c r="J50" s="57"/>
      <c r="K50" s="57"/>
      <c r="L50" s="57"/>
      <c r="M50" s="57"/>
      <c r="N50" s="57"/>
      <c r="O50" s="57"/>
      <c r="P50" s="57"/>
    </row>
    <row r="51" spans="3:16" s="54" customFormat="1">
      <c r="C51" s="57"/>
      <c r="D51" s="57"/>
      <c r="E51" s="57"/>
      <c r="F51" s="57"/>
      <c r="G51" s="57"/>
      <c r="J51" s="57"/>
      <c r="K51" s="57"/>
      <c r="L51" s="57"/>
      <c r="M51" s="57"/>
      <c r="N51" s="57"/>
      <c r="O51" s="57"/>
      <c r="P51" s="57"/>
    </row>
    <row r="52" spans="3:16" s="54" customFormat="1">
      <c r="C52" s="57"/>
      <c r="D52" s="57"/>
      <c r="E52" s="57"/>
      <c r="F52" s="57"/>
      <c r="G52" s="57"/>
      <c r="J52" s="57"/>
      <c r="K52" s="57"/>
      <c r="L52" s="57"/>
      <c r="M52" s="57"/>
      <c r="N52" s="57"/>
      <c r="O52" s="57"/>
      <c r="P52" s="57"/>
    </row>
    <row r="53" spans="3:16" s="54" customFormat="1">
      <c r="C53" s="57"/>
      <c r="D53" s="57"/>
      <c r="E53" s="57"/>
      <c r="F53" s="57"/>
      <c r="G53" s="57"/>
      <c r="J53" s="57"/>
      <c r="K53" s="57"/>
      <c r="L53" s="57"/>
      <c r="M53" s="57"/>
      <c r="N53" s="57"/>
      <c r="O53" s="57"/>
      <c r="P53" s="57"/>
    </row>
    <row r="54" spans="3:16" s="54" customFormat="1">
      <c r="C54" s="57"/>
      <c r="D54" s="57"/>
      <c r="E54" s="57"/>
      <c r="F54" s="57"/>
      <c r="G54" s="57"/>
      <c r="J54" s="57"/>
      <c r="K54" s="57"/>
      <c r="L54" s="57"/>
      <c r="M54" s="57"/>
      <c r="N54" s="57"/>
      <c r="O54" s="57"/>
      <c r="P54" s="57"/>
    </row>
    <row r="55" spans="3:16" s="54" customFormat="1">
      <c r="C55" s="57"/>
      <c r="D55" s="57"/>
      <c r="E55" s="57"/>
      <c r="F55" s="57"/>
      <c r="G55" s="57"/>
      <c r="J55" s="57"/>
      <c r="K55" s="57"/>
      <c r="L55" s="57"/>
      <c r="M55" s="57"/>
      <c r="N55" s="57"/>
      <c r="O55" s="57"/>
      <c r="P55" s="57"/>
    </row>
    <row r="56" spans="3:16" s="54" customFormat="1">
      <c r="C56" s="57"/>
      <c r="D56" s="57"/>
      <c r="E56" s="57"/>
      <c r="F56" s="57"/>
      <c r="G56" s="57"/>
      <c r="J56" s="57"/>
      <c r="K56" s="57"/>
      <c r="L56" s="57"/>
      <c r="M56" s="57"/>
      <c r="N56" s="57"/>
      <c r="O56" s="57"/>
      <c r="P56" s="57"/>
    </row>
    <row r="57" spans="3:16" s="54" customFormat="1">
      <c r="C57" s="57"/>
      <c r="D57" s="57"/>
      <c r="E57" s="57"/>
      <c r="F57" s="57"/>
      <c r="G57" s="57"/>
      <c r="J57" s="57"/>
      <c r="K57" s="57"/>
      <c r="L57" s="57"/>
      <c r="M57" s="57"/>
      <c r="N57" s="57"/>
      <c r="O57" s="57"/>
      <c r="P57" s="57"/>
    </row>
    <row r="58" spans="3:16" s="54" customFormat="1">
      <c r="C58" s="57"/>
      <c r="D58" s="57"/>
      <c r="E58" s="57"/>
      <c r="F58" s="57"/>
      <c r="G58" s="57"/>
      <c r="J58" s="57"/>
      <c r="K58" s="57"/>
      <c r="L58" s="57"/>
      <c r="M58" s="57"/>
      <c r="N58" s="57"/>
      <c r="O58" s="57"/>
      <c r="P58" s="57"/>
    </row>
    <row r="59" spans="3:16" s="54" customFormat="1">
      <c r="C59" s="57"/>
      <c r="D59" s="57"/>
      <c r="E59" s="57"/>
      <c r="F59" s="57"/>
      <c r="G59" s="57"/>
      <c r="J59" s="57"/>
      <c r="K59" s="57"/>
      <c r="L59" s="57"/>
      <c r="M59" s="57"/>
      <c r="N59" s="57"/>
      <c r="O59" s="57"/>
      <c r="P59" s="57"/>
    </row>
    <row r="60" spans="3:16" s="54" customFormat="1">
      <c r="C60" s="57"/>
      <c r="D60" s="57"/>
      <c r="E60" s="57"/>
      <c r="F60" s="57"/>
      <c r="G60" s="57"/>
      <c r="J60" s="57"/>
      <c r="K60" s="57"/>
      <c r="L60" s="57"/>
      <c r="M60" s="57"/>
      <c r="N60" s="57"/>
      <c r="O60" s="57"/>
      <c r="P60" s="57"/>
    </row>
    <row r="61" spans="3:16" s="54" customFormat="1">
      <c r="C61" s="57"/>
      <c r="D61" s="57"/>
      <c r="E61" s="57"/>
      <c r="F61" s="57"/>
      <c r="G61" s="57"/>
      <c r="J61" s="57"/>
      <c r="K61" s="57"/>
      <c r="L61" s="57"/>
      <c r="M61" s="57"/>
      <c r="N61" s="57"/>
      <c r="O61" s="57"/>
      <c r="P61" s="57"/>
    </row>
    <row r="62" spans="3:16" s="54" customFormat="1">
      <c r="C62" s="57"/>
      <c r="D62" s="57"/>
      <c r="E62" s="57"/>
      <c r="F62" s="57"/>
      <c r="G62" s="57"/>
      <c r="J62" s="57"/>
      <c r="K62" s="57"/>
      <c r="L62" s="57"/>
      <c r="M62" s="57"/>
      <c r="N62" s="57"/>
      <c r="O62" s="57"/>
      <c r="P62" s="57"/>
    </row>
    <row r="63" spans="3:16" s="54" customFormat="1">
      <c r="C63" s="57"/>
      <c r="D63" s="57"/>
      <c r="E63" s="57"/>
      <c r="F63" s="57"/>
      <c r="G63" s="57"/>
      <c r="J63" s="57"/>
      <c r="K63" s="57"/>
      <c r="L63" s="57"/>
      <c r="M63" s="57"/>
      <c r="N63" s="57"/>
      <c r="O63" s="57"/>
      <c r="P63" s="57"/>
    </row>
    <row r="64" spans="3:16" s="54" customFormat="1">
      <c r="C64" s="57"/>
      <c r="D64" s="57"/>
      <c r="E64" s="57"/>
      <c r="F64" s="57"/>
      <c r="G64" s="57"/>
      <c r="J64" s="57"/>
      <c r="K64" s="57"/>
      <c r="L64" s="57"/>
      <c r="M64" s="57"/>
      <c r="N64" s="57"/>
      <c r="O64" s="57"/>
      <c r="P64" s="57"/>
    </row>
    <row r="65" spans="3:16" s="54" customFormat="1">
      <c r="C65" s="57"/>
      <c r="D65" s="57"/>
      <c r="E65" s="57"/>
      <c r="F65" s="57"/>
      <c r="G65" s="57"/>
      <c r="J65" s="57"/>
      <c r="K65" s="57"/>
      <c r="L65" s="57"/>
      <c r="M65" s="57"/>
      <c r="N65" s="57"/>
      <c r="O65" s="57"/>
      <c r="P65" s="57"/>
    </row>
    <row r="66" spans="3:16" s="54" customFormat="1">
      <c r="C66" s="57"/>
      <c r="D66" s="57"/>
      <c r="E66" s="57"/>
      <c r="F66" s="57"/>
      <c r="G66" s="57"/>
      <c r="J66" s="57"/>
      <c r="K66" s="57"/>
      <c r="L66" s="57"/>
      <c r="M66" s="57"/>
      <c r="N66" s="57"/>
      <c r="O66" s="57"/>
      <c r="P66" s="57"/>
    </row>
    <row r="67" spans="3:16" s="54" customFormat="1">
      <c r="C67" s="57"/>
      <c r="D67" s="57"/>
      <c r="E67" s="57"/>
      <c r="F67" s="57"/>
      <c r="G67" s="57"/>
      <c r="J67" s="57"/>
      <c r="K67" s="57"/>
      <c r="L67" s="57"/>
      <c r="M67" s="57"/>
      <c r="N67" s="57"/>
      <c r="O67" s="57"/>
      <c r="P67" s="57"/>
    </row>
    <row r="68" spans="3:16" s="54" customFormat="1">
      <c r="C68" s="57"/>
      <c r="D68" s="57"/>
      <c r="E68" s="57"/>
      <c r="F68" s="57"/>
      <c r="G68" s="57"/>
      <c r="J68" s="57"/>
      <c r="K68" s="57"/>
      <c r="L68" s="57"/>
      <c r="M68" s="57"/>
      <c r="N68" s="57"/>
      <c r="O68" s="57"/>
      <c r="P68" s="57"/>
    </row>
    <row r="69" spans="3:16" s="54" customFormat="1">
      <c r="C69" s="57"/>
      <c r="D69" s="57"/>
      <c r="E69" s="57"/>
      <c r="F69" s="57"/>
      <c r="G69" s="57"/>
      <c r="J69" s="57"/>
      <c r="K69" s="57"/>
      <c r="L69" s="57"/>
      <c r="M69" s="57"/>
      <c r="N69" s="57"/>
      <c r="O69" s="57"/>
      <c r="P69" s="57"/>
    </row>
    <row r="70" spans="3:16" s="54" customFormat="1">
      <c r="C70" s="57"/>
      <c r="D70" s="57"/>
      <c r="E70" s="57"/>
      <c r="F70" s="57"/>
      <c r="G70" s="57"/>
      <c r="J70" s="57"/>
      <c r="K70" s="57"/>
      <c r="L70" s="57"/>
      <c r="M70" s="57"/>
      <c r="N70" s="57"/>
      <c r="O70" s="57"/>
      <c r="P70" s="57"/>
    </row>
    <row r="71" spans="3:16" s="54" customFormat="1">
      <c r="C71" s="57"/>
      <c r="D71" s="57"/>
      <c r="E71" s="57"/>
      <c r="F71" s="57"/>
      <c r="G71" s="57"/>
      <c r="J71" s="57"/>
      <c r="K71" s="57"/>
      <c r="L71" s="57"/>
      <c r="M71" s="57"/>
      <c r="N71" s="57"/>
      <c r="O71" s="57"/>
      <c r="P71" s="57"/>
    </row>
    <row r="72" spans="3:16" s="54" customFormat="1">
      <c r="C72" s="57"/>
      <c r="D72" s="57"/>
      <c r="E72" s="57"/>
      <c r="F72" s="57"/>
      <c r="G72" s="57"/>
      <c r="J72" s="57"/>
      <c r="K72" s="57"/>
      <c r="L72" s="57"/>
      <c r="M72" s="57"/>
      <c r="N72" s="57"/>
      <c r="O72" s="57"/>
      <c r="P72" s="57"/>
    </row>
    <row r="73" spans="3:16" s="54" customFormat="1">
      <c r="C73" s="57"/>
      <c r="D73" s="57"/>
      <c r="E73" s="57"/>
      <c r="F73" s="57"/>
      <c r="G73" s="57"/>
      <c r="J73" s="57"/>
      <c r="K73" s="57"/>
      <c r="L73" s="57"/>
      <c r="M73" s="57"/>
      <c r="N73" s="57"/>
      <c r="O73" s="57"/>
      <c r="P73" s="57"/>
    </row>
    <row r="74" spans="3:16" s="54" customFormat="1">
      <c r="C74" s="57"/>
      <c r="D74" s="57"/>
      <c r="E74" s="57"/>
      <c r="F74" s="57"/>
      <c r="G74" s="57"/>
      <c r="J74" s="57"/>
      <c r="K74" s="57"/>
      <c r="L74" s="57"/>
      <c r="M74" s="57"/>
      <c r="N74" s="57"/>
      <c r="O74" s="57"/>
      <c r="P74" s="57"/>
    </row>
    <row r="75" spans="3:16" s="54" customFormat="1">
      <c r="C75" s="57"/>
      <c r="D75" s="57"/>
      <c r="E75" s="57"/>
      <c r="F75" s="57"/>
      <c r="G75" s="57"/>
      <c r="J75" s="57"/>
      <c r="K75" s="57"/>
      <c r="L75" s="57"/>
      <c r="M75" s="57"/>
      <c r="N75" s="57"/>
      <c r="O75" s="57"/>
      <c r="P75" s="57"/>
    </row>
    <row r="76" spans="3:16" s="54" customFormat="1">
      <c r="C76" s="57"/>
      <c r="D76" s="57"/>
      <c r="E76" s="57"/>
      <c r="F76" s="57"/>
      <c r="G76" s="57"/>
      <c r="J76" s="57"/>
      <c r="K76" s="57"/>
      <c r="L76" s="57"/>
      <c r="M76" s="57"/>
      <c r="N76" s="57"/>
      <c r="O76" s="57"/>
      <c r="P76" s="57"/>
    </row>
    <row r="77" spans="3:16" s="54" customFormat="1">
      <c r="C77" s="57"/>
      <c r="D77" s="57"/>
      <c r="E77" s="57"/>
      <c r="F77" s="57"/>
      <c r="G77" s="57"/>
      <c r="J77" s="57"/>
      <c r="K77" s="57"/>
      <c r="L77" s="57"/>
      <c r="M77" s="57"/>
      <c r="N77" s="57"/>
      <c r="O77" s="57"/>
      <c r="P77" s="57"/>
    </row>
    <row r="78" spans="3:16" s="54" customFormat="1">
      <c r="C78" s="57"/>
      <c r="D78" s="57"/>
      <c r="E78" s="57"/>
      <c r="F78" s="57"/>
      <c r="G78" s="57"/>
      <c r="J78" s="57"/>
      <c r="K78" s="57"/>
      <c r="L78" s="57"/>
      <c r="M78" s="57"/>
      <c r="N78" s="57"/>
      <c r="O78" s="57"/>
      <c r="P78" s="57"/>
    </row>
    <row r="79" spans="3:16" s="54" customFormat="1">
      <c r="C79" s="57"/>
      <c r="D79" s="57"/>
      <c r="E79" s="57"/>
      <c r="F79" s="57"/>
      <c r="G79" s="57"/>
      <c r="J79" s="57"/>
      <c r="K79" s="57"/>
      <c r="L79" s="57"/>
      <c r="M79" s="57"/>
      <c r="N79" s="57"/>
      <c r="O79" s="57"/>
      <c r="P79" s="57"/>
    </row>
    <row r="80" spans="3:16" s="54" customFormat="1">
      <c r="C80" s="57"/>
      <c r="D80" s="57"/>
      <c r="E80" s="57"/>
      <c r="F80" s="57"/>
      <c r="G80" s="57"/>
      <c r="J80" s="57"/>
      <c r="K80" s="57"/>
      <c r="L80" s="57"/>
      <c r="M80" s="57"/>
      <c r="N80" s="57"/>
      <c r="O80" s="57"/>
      <c r="P80" s="57"/>
    </row>
    <row r="81" spans="3:16" s="54" customFormat="1">
      <c r="C81" s="57"/>
      <c r="D81" s="57"/>
      <c r="E81" s="57"/>
      <c r="F81" s="57"/>
      <c r="G81" s="57"/>
      <c r="J81" s="57"/>
      <c r="K81" s="57"/>
      <c r="L81" s="57"/>
      <c r="M81" s="57"/>
      <c r="N81" s="57"/>
      <c r="O81" s="57"/>
      <c r="P81" s="57"/>
    </row>
    <row r="82" spans="3:16" s="54" customFormat="1">
      <c r="C82" s="57"/>
      <c r="D82" s="57"/>
      <c r="E82" s="57"/>
      <c r="F82" s="57"/>
      <c r="G82" s="57"/>
      <c r="J82" s="57"/>
      <c r="K82" s="57"/>
      <c r="L82" s="57"/>
      <c r="M82" s="57"/>
      <c r="N82" s="57"/>
      <c r="O82" s="57"/>
      <c r="P82" s="57"/>
    </row>
    <row r="83" spans="3:16" s="54" customFormat="1">
      <c r="C83" s="57"/>
      <c r="D83" s="57"/>
      <c r="E83" s="57"/>
      <c r="F83" s="57"/>
      <c r="G83" s="57"/>
      <c r="J83" s="57"/>
      <c r="K83" s="57"/>
      <c r="L83" s="57"/>
      <c r="M83" s="57"/>
      <c r="N83" s="57"/>
      <c r="O83" s="57"/>
      <c r="P83" s="57"/>
    </row>
    <row r="84" spans="3:16" s="54" customFormat="1">
      <c r="C84" s="57"/>
      <c r="D84" s="57"/>
      <c r="E84" s="57"/>
      <c r="F84" s="57"/>
      <c r="G84" s="57"/>
      <c r="J84" s="57"/>
      <c r="K84" s="57"/>
      <c r="L84" s="57"/>
      <c r="M84" s="57"/>
      <c r="N84" s="57"/>
      <c r="O84" s="57"/>
      <c r="P84" s="57"/>
    </row>
    <row r="85" spans="3:16" s="54" customFormat="1">
      <c r="C85" s="57"/>
      <c r="D85" s="57"/>
      <c r="E85" s="57"/>
      <c r="F85" s="57"/>
      <c r="G85" s="57"/>
      <c r="J85" s="57"/>
      <c r="K85" s="57"/>
      <c r="L85" s="57"/>
      <c r="M85" s="57"/>
      <c r="N85" s="57"/>
      <c r="O85" s="57"/>
      <c r="P85" s="57"/>
    </row>
    <row r="86" spans="3:16" s="54" customFormat="1">
      <c r="C86" s="57"/>
      <c r="D86" s="57"/>
      <c r="E86" s="57"/>
      <c r="F86" s="57"/>
      <c r="G86" s="57"/>
      <c r="J86" s="57"/>
      <c r="K86" s="57"/>
      <c r="L86" s="57"/>
      <c r="M86" s="57"/>
      <c r="N86" s="57"/>
      <c r="O86" s="57"/>
      <c r="P86" s="57"/>
    </row>
    <row r="87" spans="3:16" s="54" customFormat="1">
      <c r="C87" s="57"/>
      <c r="D87" s="57"/>
      <c r="E87" s="57"/>
      <c r="F87" s="57"/>
      <c r="G87" s="57"/>
      <c r="J87" s="57"/>
      <c r="K87" s="57"/>
      <c r="L87" s="57"/>
      <c r="M87" s="57"/>
      <c r="N87" s="57"/>
      <c r="O87" s="57"/>
      <c r="P87" s="57"/>
    </row>
    <row r="88" spans="3:16" s="54" customFormat="1">
      <c r="C88" s="57"/>
      <c r="D88" s="57"/>
      <c r="E88" s="57"/>
      <c r="F88" s="57"/>
      <c r="G88" s="57"/>
      <c r="J88" s="57"/>
      <c r="K88" s="57"/>
      <c r="L88" s="57"/>
      <c r="M88" s="57"/>
      <c r="N88" s="57"/>
      <c r="O88" s="57"/>
      <c r="P88" s="57"/>
    </row>
    <row r="89" spans="3:16" s="54" customFormat="1">
      <c r="C89" s="57"/>
      <c r="D89" s="57"/>
      <c r="E89" s="57"/>
      <c r="F89" s="57"/>
      <c r="G89" s="57"/>
      <c r="J89" s="57"/>
      <c r="K89" s="57"/>
      <c r="L89" s="57"/>
      <c r="M89" s="57"/>
      <c r="N89" s="57"/>
      <c r="O89" s="57"/>
      <c r="P89" s="57"/>
    </row>
    <row r="90" spans="3:16" s="54" customFormat="1">
      <c r="C90" s="57"/>
      <c r="D90" s="57"/>
      <c r="E90" s="57"/>
      <c r="F90" s="57"/>
      <c r="G90" s="57"/>
      <c r="J90" s="57"/>
      <c r="K90" s="57"/>
      <c r="L90" s="57"/>
      <c r="M90" s="57"/>
      <c r="N90" s="57"/>
      <c r="O90" s="57"/>
      <c r="P90" s="57"/>
    </row>
    <row r="91" spans="3:16" s="54" customFormat="1">
      <c r="C91" s="57"/>
      <c r="D91" s="57"/>
      <c r="E91" s="57"/>
      <c r="F91" s="57"/>
      <c r="G91" s="57"/>
      <c r="J91" s="57"/>
      <c r="K91" s="57"/>
      <c r="L91" s="57"/>
      <c r="M91" s="57"/>
      <c r="N91" s="57"/>
      <c r="O91" s="57"/>
      <c r="P91" s="57"/>
    </row>
    <row r="92" spans="3:16" s="54" customFormat="1">
      <c r="J92" s="57"/>
      <c r="K92" s="57"/>
      <c r="L92" s="57"/>
      <c r="M92" s="57"/>
      <c r="N92" s="57"/>
      <c r="O92" s="57"/>
      <c r="P92" s="57"/>
    </row>
    <row r="93" spans="3:16">
      <c r="J93" s="64"/>
      <c r="K93" s="64"/>
      <c r="L93" s="64"/>
      <c r="M93" s="64"/>
      <c r="N93" s="64"/>
      <c r="O93" s="64"/>
      <c r="P93" s="64"/>
    </row>
    <row r="94" spans="3:16">
      <c r="J94" s="64"/>
      <c r="K94" s="64"/>
      <c r="L94" s="64"/>
      <c r="M94" s="64"/>
      <c r="N94" s="64"/>
      <c r="O94" s="64"/>
      <c r="P94" s="64"/>
    </row>
    <row r="95" spans="3:16">
      <c r="J95" s="64"/>
      <c r="K95" s="64"/>
      <c r="L95" s="64"/>
      <c r="M95" s="64"/>
      <c r="N95" s="64"/>
      <c r="O95" s="64"/>
      <c r="P95" s="64"/>
    </row>
    <row r="96" spans="3:16">
      <c r="J96" s="64"/>
      <c r="K96" s="64"/>
      <c r="L96" s="64"/>
      <c r="M96" s="64"/>
      <c r="N96" s="64"/>
      <c r="O96" s="64"/>
      <c r="P96" s="64"/>
    </row>
    <row r="97" spans="10:16">
      <c r="J97" s="64"/>
      <c r="K97" s="64"/>
      <c r="L97" s="64"/>
      <c r="M97" s="64"/>
      <c r="N97" s="64"/>
      <c r="O97" s="64"/>
      <c r="P97" s="64"/>
    </row>
    <row r="98" spans="10:16">
      <c r="J98" s="64"/>
      <c r="K98" s="64"/>
      <c r="L98" s="64"/>
      <c r="M98" s="64"/>
      <c r="N98" s="64"/>
      <c r="O98" s="64"/>
      <c r="P98" s="64"/>
    </row>
    <row r="99" spans="10:16">
      <c r="J99" s="64"/>
      <c r="K99" s="64"/>
      <c r="L99" s="64"/>
      <c r="M99" s="64"/>
      <c r="N99" s="64"/>
      <c r="O99" s="64"/>
      <c r="P99" s="64"/>
    </row>
    <row r="100" spans="10:16">
      <c r="J100" s="64"/>
      <c r="K100" s="64"/>
      <c r="L100" s="64"/>
      <c r="M100" s="64"/>
      <c r="N100" s="64"/>
      <c r="O100" s="64"/>
      <c r="P100" s="64"/>
    </row>
    <row r="101" spans="10:16">
      <c r="J101" s="64"/>
      <c r="K101" s="64"/>
      <c r="L101" s="64"/>
      <c r="M101" s="64"/>
      <c r="N101" s="64"/>
      <c r="O101" s="64"/>
      <c r="P101" s="64"/>
    </row>
  </sheetData>
  <mergeCells count="11">
    <mergeCell ref="G1:I1"/>
    <mergeCell ref="A2:I2"/>
    <mergeCell ref="A3:I3"/>
    <mergeCell ref="H5:I5"/>
    <mergeCell ref="A5:A6"/>
    <mergeCell ref="E5:E6"/>
    <mergeCell ref="C5:C6"/>
    <mergeCell ref="B5:B6"/>
    <mergeCell ref="H4:I4"/>
    <mergeCell ref="D5:D6"/>
    <mergeCell ref="F5:G5"/>
  </mergeCells>
  <pageMargins left="0.59055118110236227" right="0.19685039370078741" top="0.39370078740157483" bottom="0.19685039370078741" header="0.31496062992125984" footer="0.31496062992125984"/>
  <pageSetup paperSize="9" scale="91"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J42"/>
  <sheetViews>
    <sheetView topLeftCell="B25" zoomScaleNormal="100" workbookViewId="0">
      <selection activeCell="D32" sqref="D32"/>
    </sheetView>
  </sheetViews>
  <sheetFormatPr defaultColWidth="9.140625" defaultRowHeight="18.75"/>
  <cols>
    <col min="1" max="1" width="9.140625" style="1"/>
    <col min="2" max="2" width="56.28515625" style="1" customWidth="1"/>
    <col min="3" max="3" width="17" style="1" customWidth="1"/>
    <col min="4" max="4" width="25.5703125" style="1" customWidth="1"/>
    <col min="5" max="5" width="14.7109375" style="1" customWidth="1"/>
    <col min="6" max="6" width="13.28515625" style="1" customWidth="1"/>
    <col min="7" max="8" width="9.140625" style="1"/>
    <col min="9" max="9" width="21.42578125" style="2" customWidth="1"/>
    <col min="10" max="10" width="15.85546875" style="2" customWidth="1"/>
    <col min="11" max="16384" width="9.140625" style="1"/>
  </cols>
  <sheetData>
    <row r="5" spans="1:10">
      <c r="A5" s="126" t="s">
        <v>0</v>
      </c>
      <c r="B5" s="126" t="s">
        <v>5</v>
      </c>
      <c r="C5" s="126" t="s">
        <v>7</v>
      </c>
      <c r="D5" s="126" t="s">
        <v>8</v>
      </c>
      <c r="E5" s="126" t="s">
        <v>14</v>
      </c>
      <c r="F5" s="126"/>
    </row>
    <row r="6" spans="1:10" ht="56.25">
      <c r="A6" s="126"/>
      <c r="B6" s="126"/>
      <c r="C6" s="126"/>
      <c r="D6" s="126"/>
      <c r="E6" s="9" t="s">
        <v>15</v>
      </c>
      <c r="F6" s="9" t="s">
        <v>16</v>
      </c>
    </row>
    <row r="7" spans="1:10" s="7" customFormat="1">
      <c r="A7" s="10"/>
      <c r="B7" s="10" t="s">
        <v>17</v>
      </c>
      <c r="C7" s="11">
        <f>+C8+C9+C18</f>
        <v>114739.011</v>
      </c>
      <c r="D7" s="12">
        <f>+D8+D9+D18</f>
        <v>112294.270506</v>
      </c>
      <c r="E7" s="13"/>
      <c r="F7" s="14">
        <f>+D7/C7</f>
        <v>0.97869303149214004</v>
      </c>
      <c r="I7" s="8">
        <f>+C7-D7</f>
        <v>2444.7404939999979</v>
      </c>
      <c r="J7" s="8"/>
    </row>
    <row r="8" spans="1:10">
      <c r="A8" s="15"/>
      <c r="B8" s="33" t="s">
        <v>19</v>
      </c>
      <c r="C8" s="16">
        <v>22</v>
      </c>
      <c r="D8" s="17">
        <v>2.259506</v>
      </c>
      <c r="E8" s="15"/>
      <c r="F8" s="18">
        <f>+D8/C8</f>
        <v>0.10270481818181819</v>
      </c>
      <c r="I8" s="2">
        <f>432+136</f>
        <v>568</v>
      </c>
    </row>
    <row r="9" spans="1:10">
      <c r="A9" s="15"/>
      <c r="B9" s="33" t="s">
        <v>13</v>
      </c>
      <c r="C9" s="19">
        <f>+C10+C11+C15</f>
        <v>114717.011</v>
      </c>
      <c r="D9" s="19">
        <f>+D10+D11+D15</f>
        <v>112292.011</v>
      </c>
      <c r="E9" s="15"/>
      <c r="F9" s="18">
        <f>+D9/C9</f>
        <v>0.97886102524062446</v>
      </c>
      <c r="I9" s="2">
        <f>+D9+D8</f>
        <v>112294.270506</v>
      </c>
    </row>
    <row r="10" spans="1:10" s="38" customFormat="1">
      <c r="A10" s="34"/>
      <c r="B10" s="34" t="s">
        <v>9</v>
      </c>
      <c r="C10" s="35">
        <v>96576</v>
      </c>
      <c r="D10" s="36">
        <f>+C10-1568</f>
        <v>95008</v>
      </c>
      <c r="E10" s="34"/>
      <c r="F10" s="37">
        <f t="shared" ref="F10:F15" si="0">+D10/C10</f>
        <v>0.98376408217362488</v>
      </c>
      <c r="I10" s="39">
        <v>432</v>
      </c>
      <c r="J10" s="39"/>
    </row>
    <row r="11" spans="1:10" s="38" customFormat="1">
      <c r="A11" s="34"/>
      <c r="B11" s="34" t="s">
        <v>10</v>
      </c>
      <c r="C11" s="40">
        <f>+SUM(C12:C14)</f>
        <v>11935.011</v>
      </c>
      <c r="D11" s="40">
        <f>+SUM(D12:D14)</f>
        <v>11935.011</v>
      </c>
      <c r="E11" s="34"/>
      <c r="F11" s="37">
        <f t="shared" si="0"/>
        <v>1</v>
      </c>
      <c r="I11" s="39">
        <v>1113.953</v>
      </c>
      <c r="J11" s="39"/>
    </row>
    <row r="12" spans="1:10">
      <c r="A12" s="15"/>
      <c r="B12" s="22" t="s">
        <v>35</v>
      </c>
      <c r="C12" s="23">
        <v>150</v>
      </c>
      <c r="D12" s="21">
        <v>150</v>
      </c>
      <c r="E12" s="15"/>
      <c r="F12" s="18"/>
      <c r="I12" s="2">
        <v>22</v>
      </c>
    </row>
    <row r="13" spans="1:10" s="3" customFormat="1">
      <c r="A13" s="22"/>
      <c r="B13" s="22" t="s">
        <v>33</v>
      </c>
      <c r="C13" s="23">
        <v>1338</v>
      </c>
      <c r="D13" s="24">
        <v>1338</v>
      </c>
      <c r="E13" s="22"/>
      <c r="F13" s="18"/>
      <c r="I13" s="4">
        <f>SUM(I9:I12)</f>
        <v>113862.22350599999</v>
      </c>
      <c r="J13" s="4"/>
    </row>
    <row r="14" spans="1:10" s="3" customFormat="1">
      <c r="A14" s="22"/>
      <c r="B14" s="22" t="s">
        <v>34</v>
      </c>
      <c r="C14" s="23">
        <v>10447.011</v>
      </c>
      <c r="D14" s="24">
        <f>+C14</f>
        <v>10447.011</v>
      </c>
      <c r="E14" s="22"/>
      <c r="F14" s="18"/>
      <c r="I14" s="42">
        <f>+D14+D13</f>
        <v>11785.011</v>
      </c>
      <c r="J14" s="4"/>
    </row>
    <row r="15" spans="1:10" s="38" customFormat="1">
      <c r="A15" s="34"/>
      <c r="B15" s="34" t="s">
        <v>11</v>
      </c>
      <c r="C15" s="41">
        <f>+SUM(C16:C17)</f>
        <v>6206</v>
      </c>
      <c r="D15" s="41">
        <f>+SUM(D16:D17)</f>
        <v>5349</v>
      </c>
      <c r="E15" s="34"/>
      <c r="F15" s="37">
        <f t="shared" si="0"/>
        <v>0.86190783113116343</v>
      </c>
      <c r="I15" s="39"/>
      <c r="J15" s="39"/>
    </row>
    <row r="16" spans="1:10" s="3" customFormat="1">
      <c r="A16" s="22"/>
      <c r="B16" s="22" t="s">
        <v>36</v>
      </c>
      <c r="C16" s="25">
        <v>300</v>
      </c>
      <c r="D16" s="25">
        <v>300</v>
      </c>
      <c r="E16" s="22"/>
      <c r="F16" s="18"/>
      <c r="I16" s="4"/>
      <c r="J16" s="4"/>
    </row>
    <row r="17" spans="1:10" s="3" customFormat="1" ht="42.75" customHeight="1">
      <c r="A17" s="22"/>
      <c r="B17" s="31" t="s">
        <v>37</v>
      </c>
      <c r="C17" s="32">
        <v>5906</v>
      </c>
      <c r="D17" s="32">
        <v>5049</v>
      </c>
      <c r="E17" s="22"/>
      <c r="F17" s="18"/>
      <c r="I17" s="4">
        <f>+D17-857</f>
        <v>4192</v>
      </c>
      <c r="J17" s="4"/>
    </row>
    <row r="18" spans="1:10">
      <c r="A18" s="15"/>
      <c r="B18" s="15" t="s">
        <v>12</v>
      </c>
      <c r="C18" s="16"/>
      <c r="D18" s="16">
        <f>+C18</f>
        <v>0</v>
      </c>
      <c r="E18" s="15"/>
      <c r="F18" s="15"/>
    </row>
    <row r="19" spans="1:10" s="7" customFormat="1">
      <c r="A19" s="10"/>
      <c r="B19" s="10" t="s">
        <v>18</v>
      </c>
      <c r="C19" s="11">
        <f>+C20+C21+C25</f>
        <v>97048</v>
      </c>
      <c r="D19" s="11">
        <f>+D20+D21+D25</f>
        <v>68528.664999999994</v>
      </c>
      <c r="E19" s="13"/>
      <c r="F19" s="14">
        <f>+D19/C19</f>
        <v>0.7061316564998763</v>
      </c>
      <c r="I19" s="8">
        <f>+C7-C19</f>
        <v>17691.010999999999</v>
      </c>
      <c r="J19" s="8"/>
    </row>
    <row r="20" spans="1:10">
      <c r="A20" s="15"/>
      <c r="B20" s="15" t="s">
        <v>6</v>
      </c>
      <c r="C20" s="16"/>
      <c r="D20" s="17"/>
      <c r="E20" s="15"/>
      <c r="F20" s="18"/>
    </row>
    <row r="21" spans="1:10">
      <c r="A21" s="15"/>
      <c r="B21" s="15" t="s">
        <v>20</v>
      </c>
      <c r="C21" s="19">
        <f>+SUM(C22:C24)</f>
        <v>96616</v>
      </c>
      <c r="D21" s="20">
        <f>+SUM(D22:D24)</f>
        <v>68528.664999999994</v>
      </c>
      <c r="E21" s="15"/>
      <c r="F21" s="18">
        <f>+D21/C21</f>
        <v>0.70928898940134133</v>
      </c>
      <c r="I21" s="2">
        <v>96748</v>
      </c>
    </row>
    <row r="22" spans="1:10" s="3" customFormat="1">
      <c r="A22" s="22"/>
      <c r="B22" s="22" t="s">
        <v>4</v>
      </c>
      <c r="C22" s="26">
        <v>96316</v>
      </c>
      <c r="D22" s="23">
        <v>53170.248</v>
      </c>
      <c r="E22" s="22"/>
      <c r="F22" s="18">
        <f t="shared" ref="F22:F24" si="1">+D22/C22</f>
        <v>0.55203961958553094</v>
      </c>
      <c r="I22" s="4">
        <f>+I21-C21</f>
        <v>132</v>
      </c>
      <c r="J22" s="4"/>
    </row>
    <row r="23" spans="1:10" s="3" customFormat="1">
      <c r="A23" s="22"/>
      <c r="B23" s="22" t="s">
        <v>29</v>
      </c>
      <c r="C23" s="23"/>
      <c r="D23" s="24">
        <f>1080+10447.011</f>
        <v>11527.011</v>
      </c>
      <c r="E23" s="22"/>
      <c r="F23" s="18" t="e">
        <f t="shared" si="1"/>
        <v>#DIV/0!</v>
      </c>
      <c r="I23" s="4"/>
      <c r="J23" s="4"/>
    </row>
    <row r="24" spans="1:10" s="3" customFormat="1">
      <c r="A24" s="22"/>
      <c r="B24" s="22" t="s">
        <v>30</v>
      </c>
      <c r="C24" s="25">
        <v>300</v>
      </c>
      <c r="D24" s="22">
        <v>3831.4059999999999</v>
      </c>
      <c r="E24" s="22"/>
      <c r="F24" s="18">
        <f t="shared" si="1"/>
        <v>12.771353333333334</v>
      </c>
      <c r="I24" s="4"/>
      <c r="J24" s="4"/>
    </row>
    <row r="25" spans="1:10">
      <c r="A25" s="15"/>
      <c r="B25" s="15" t="s">
        <v>21</v>
      </c>
      <c r="C25" s="16">
        <v>432</v>
      </c>
      <c r="D25" s="15"/>
      <c r="E25" s="15"/>
      <c r="F25" s="15"/>
    </row>
    <row r="26" spans="1:10">
      <c r="A26" s="15"/>
      <c r="B26" s="15" t="s">
        <v>31</v>
      </c>
      <c r="C26" s="15"/>
      <c r="D26" s="15"/>
      <c r="E26" s="15"/>
      <c r="F26" s="15"/>
      <c r="I26" s="2">
        <v>70884601000</v>
      </c>
    </row>
    <row r="27" spans="1:10">
      <c r="A27" s="15"/>
      <c r="B27" s="15"/>
      <c r="C27" s="15"/>
      <c r="D27" s="15"/>
      <c r="E27" s="15"/>
      <c r="F27" s="15"/>
      <c r="I27" s="2">
        <f>+I26-3680000000</f>
        <v>67204601000</v>
      </c>
    </row>
    <row r="28" spans="1:10">
      <c r="A28" s="15"/>
      <c r="B28" s="15"/>
      <c r="C28" s="15"/>
      <c r="D28" s="15"/>
      <c r="E28" s="15"/>
      <c r="F28" s="27">
        <f>+C22-C10</f>
        <v>-260</v>
      </c>
    </row>
    <row r="29" spans="1:10">
      <c r="A29" s="15"/>
      <c r="B29" s="15"/>
      <c r="C29" s="15"/>
      <c r="D29" s="15"/>
      <c r="E29" s="15"/>
      <c r="F29" s="15"/>
    </row>
    <row r="30" spans="1:10">
      <c r="A30" s="15"/>
      <c r="B30" s="15" t="s">
        <v>27</v>
      </c>
      <c r="C30" s="15"/>
      <c r="D30" s="20">
        <f>+D31+D41</f>
        <v>19717.468000000001</v>
      </c>
      <c r="E30" s="15"/>
      <c r="F30" s="15">
        <v>1.517512</v>
      </c>
    </row>
    <row r="31" spans="1:10" s="5" customFormat="1">
      <c r="A31" s="28"/>
      <c r="B31" s="28" t="s">
        <v>4</v>
      </c>
      <c r="C31" s="28"/>
      <c r="D31" s="29">
        <f>+SUM(D32:D39)</f>
        <v>9270.4569999999985</v>
      </c>
      <c r="E31" s="28"/>
      <c r="F31" s="30">
        <f>+C18-F30</f>
        <v>-1.517512</v>
      </c>
      <c r="I31" s="6"/>
      <c r="J31" s="6"/>
    </row>
    <row r="32" spans="1:10">
      <c r="A32" s="15"/>
      <c r="B32" s="15" t="s">
        <v>22</v>
      </c>
      <c r="C32" s="15"/>
      <c r="D32" s="15">
        <f>354.623*2-D33</f>
        <v>513.54</v>
      </c>
      <c r="E32" s="15"/>
      <c r="F32" s="15"/>
    </row>
    <row r="33" spans="1:10">
      <c r="A33" s="15"/>
      <c r="B33" s="15" t="s">
        <v>46</v>
      </c>
      <c r="C33" s="15"/>
      <c r="D33" s="15">
        <v>195.70599999999999</v>
      </c>
      <c r="E33" s="15"/>
      <c r="F33" s="15"/>
    </row>
    <row r="34" spans="1:10">
      <c r="A34" s="15"/>
      <c r="B34" s="15" t="s">
        <v>44</v>
      </c>
      <c r="C34" s="15"/>
      <c r="D34" s="15">
        <v>601.66300000000001</v>
      </c>
      <c r="E34" s="15"/>
      <c r="F34" s="15"/>
      <c r="I34" s="2">
        <f>+D32+D34+D35+D36</f>
        <v>2177.6790000000001</v>
      </c>
      <c r="J34" s="2">
        <v>19147</v>
      </c>
    </row>
    <row r="35" spans="1:10">
      <c r="A35" s="15"/>
      <c r="B35" s="15" t="s">
        <v>45</v>
      </c>
      <c r="C35" s="15"/>
      <c r="D35" s="15">
        <v>349.33800000000002</v>
      </c>
      <c r="E35" s="15"/>
      <c r="F35" s="15"/>
      <c r="I35" s="43">
        <f>+I34/J34</f>
        <v>0.11373473651224736</v>
      </c>
    </row>
    <row r="36" spans="1:10">
      <c r="A36" s="15"/>
      <c r="B36" s="15" t="s">
        <v>23</v>
      </c>
      <c r="C36" s="15"/>
      <c r="D36" s="15">
        <f>356.569*2</f>
        <v>713.13800000000003</v>
      </c>
      <c r="E36" s="15"/>
      <c r="F36" s="15"/>
    </row>
    <row r="37" spans="1:10">
      <c r="A37" s="15"/>
      <c r="B37" s="15" t="s">
        <v>24</v>
      </c>
      <c r="C37" s="15"/>
      <c r="D37" s="15">
        <v>6878.4319999999998</v>
      </c>
      <c r="E37" s="15"/>
      <c r="F37" s="15"/>
    </row>
    <row r="38" spans="1:10">
      <c r="A38" s="15"/>
      <c r="B38" s="15" t="s">
        <v>42</v>
      </c>
      <c r="C38" s="15"/>
      <c r="D38" s="15">
        <v>18.64</v>
      </c>
      <c r="E38" s="15"/>
      <c r="F38" s="15"/>
    </row>
    <row r="39" spans="1:10">
      <c r="A39" s="15"/>
      <c r="B39" s="15" t="s">
        <v>32</v>
      </c>
      <c r="C39" s="15"/>
      <c r="D39" s="15"/>
      <c r="E39" s="15"/>
      <c r="F39" s="15"/>
    </row>
    <row r="40" spans="1:10" s="5" customFormat="1">
      <c r="A40" s="28"/>
      <c r="B40" s="28" t="s">
        <v>25</v>
      </c>
      <c r="C40" s="28"/>
      <c r="D40" s="28">
        <v>43532.256999999998</v>
      </c>
      <c r="E40" s="28"/>
      <c r="F40" s="28"/>
      <c r="I40" s="6"/>
      <c r="J40" s="6"/>
    </row>
    <row r="41" spans="1:10">
      <c r="A41" s="15"/>
      <c r="B41" s="15" t="s">
        <v>28</v>
      </c>
      <c r="C41" s="15"/>
      <c r="D41" s="15">
        <f>+D42</f>
        <v>10447.011</v>
      </c>
      <c r="E41" s="15"/>
      <c r="F41" s="15"/>
    </row>
    <row r="42" spans="1:10">
      <c r="A42" s="15"/>
      <c r="B42" s="15" t="s">
        <v>26</v>
      </c>
      <c r="C42" s="15"/>
      <c r="D42" s="15">
        <v>10447.011</v>
      </c>
      <c r="E42" s="15"/>
      <c r="F42" s="15"/>
    </row>
  </sheetData>
  <mergeCells count="5">
    <mergeCell ref="A5:A6"/>
    <mergeCell ref="B5:B6"/>
    <mergeCell ref="C5:C6"/>
    <mergeCell ref="D5:D6"/>
    <mergeCell ref="E5:F5"/>
  </mergeCells>
  <pageMargins left="0.7" right="0.7" top="0.75" bottom="0.75" header="0.3" footer="0.3"/>
  <pageSetup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Biểu số 01</vt:lpstr>
      <vt:lpstr>Biểu số 02</vt:lpstr>
      <vt:lpstr>Sheet3</vt:lpstr>
      <vt:lpstr>'Biểu số 01'!Print_Area</vt:lpstr>
      <vt:lpstr>'Biểu số 02'!Print_Area</vt:lpstr>
      <vt:lpstr>'Biểu số 01'!Print_Titles</vt:lpstr>
      <vt:lpstr>'Biểu số 02'!Print_Titles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cp:lastModifiedBy>
  <cp:lastPrinted>2026-07-13T02:47:16Z</cp:lastPrinted>
  <dcterms:created xsi:type="dcterms:W3CDTF">2016-07-25T06:06:05Z</dcterms:created>
  <dcterms:modified xsi:type="dcterms:W3CDTF">2026-07-13T04:07:07Z</dcterms:modified>
</cp:coreProperties>
</file>